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2"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 name="Sheet1" sheetId="21" r:id="rId21"/>
  </sheets>
  <externalReferences>
    <externalReference r:id="rId24"/>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Others'!$A$1:$D$232</definedName>
    <definedName name="_xlnm.Print_Area" localSheetId="4">'50-856-A '!$A$1:$D$47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5.xml><?xml version="1.0" encoding="utf-8"?>
<comments xmlns="http://schemas.openxmlformats.org/spreadsheetml/2006/main">
  <authors>
    <author>SDS</author>
  </authors>
  <commentList>
    <comment ref="B44" authorId="0">
      <text>
        <r>
          <rPr>
            <b/>
            <sz val="9"/>
            <rFont val="Tahoma"/>
            <family val="2"/>
          </rPr>
          <t>SDS:</t>
        </r>
        <r>
          <rPr>
            <sz val="9"/>
            <rFont val="Tahoma"/>
            <family val="2"/>
          </rPr>
          <t xml:space="preserve">
Made correction state mistake</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<sst xmlns="http://schemas.openxmlformats.org/spreadsheetml/2006/main" count="1485" uniqueCount="972">
  <si>
    <t>7/26/2023 10:14:04 AM</t>
  </si>
  <si>
    <t>NO NEW REVENUE TAX RATE TOTALS</t>
  </si>
  <si>
    <t>APR Year</t>
  </si>
  <si>
    <t>Tax Year</t>
  </si>
  <si>
    <t xml:space="preserve">Entity: </t>
  </si>
  <si>
    <t>GLI</t>
  </si>
  <si>
    <t>GLI-LIPSCOMB COUNTY (2023)</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</si>
  <si>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</si>
  <si>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</si>
  <si>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</si>
  <si>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</si>
  <si>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</si>
  <si>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</si>
  <si>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</si>
  <si>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</si>
  <si>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</si>
  <si>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</si>
  <si>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</si>
  <si>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</si>
  <si>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</si>
  <si>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</si>
  <si>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</si>
  <si>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</si>
  <si>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</si>
  <si>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</si>
  <si>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</si>
  <si>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</si>
  <si>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</si>
  <si>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</si>
  <si>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</si>
  <si>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</si>
  <si>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</si>
  <si>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</si>
  <si>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</si>
  <si>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</si>
  <si>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2023</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</si>
  <si>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</si>
  <si>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</si>
  <si>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</si>
  <si>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</si>
  <si>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</si>
  <si>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</si>
  <si>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2023</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</si>
  <si>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</si>
  <si>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</si>
  <si>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</si>
  <si>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</si>
  <si>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</si>
  <si>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</si>
  <si>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</si>
  <si>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</si>
  <si>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</si>
  <si>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</si>
  <si>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</si>
  <si>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</si>
  <si>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</si>
  <si>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</si>
  <si>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</si>
  <si>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</si>
  <si>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</si>
  <si>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</si>
  <si>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</si>
  <si>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</si>
  <si>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</si>
  <si>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</si>
  <si>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</si>
  <si>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</si>
  <si>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</si>
  <si>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</si>
  <si>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</si>
  <si>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</si>
  <si>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</si>
  <si>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</si>
  <si>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</si>
  <si>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2023</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</si>
  <si>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</si>
  <si>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</si>
  <si>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</si>
  <si>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</si>
  <si>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</si>
  <si>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</si>
  <si>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</si>
  <si>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</si>
  <si>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</si>
  <si>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</si>
  <si>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</si>
  <si>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</si>
  <si>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</si>
  <si>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</si>
  <si>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</si>
  <si>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</si>
  <si>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</si>
  <si>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</si>
  <si>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2023</t>
  </si>
  <si>
    <t>Texas Comptroller of Public Accounts</t>
  </si>
  <si>
    <r>
      <rPr>
        <sz val="10"/>
        <color indexed="63"/>
        <rFont val="Times New Roman"/>
        <family val="1"/>
      </rPr>
      <t xml:space="preserve">Form </t>
    </r>
    <r>
      <rPr>
        <b/>
        <sz val="11"/>
        <color indexed="9"/>
        <rFont val="Times New Roman"/>
        <family val="1"/>
      </rPr>
      <t>50-859</t>
    </r>
  </si>
  <si>
    <t>2023 Tax Rate Calculation Worksheet</t>
  </si>
  <si>
    <t>School Districts Without Chapter 313 Agreements</t>
  </si>
  <si>
    <t>Phone (area code and number)</t>
  </si>
  <si>
    <t>School District's Address, City, State, Zip Code</t>
  </si>
  <si>
    <t>School District's Website Address</t>
  </si>
  <si>
    <r>
      <rPr>
        <sz val="10"/>
        <color indexed="63"/>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</si>
  <si>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</si>
  <si>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</si>
  <si>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</si>
  <si>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</si>
  <si>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</si>
  <si>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2022 total taxable value.</t>
    </r>
    <r>
      <rPr>
        <sz val="12"/>
        <color indexed="8"/>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</si>
  <si>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2022 tax ceilings.</t>
    </r>
    <r>
      <rPr>
        <sz val="12"/>
        <rFont val="Arial"/>
        <family val="2"/>
      </rPr>
      <t xml:space="preserve"> Enter 2022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</si>
  <si>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2022 adjusted taxable value.</t>
    </r>
    <r>
      <rPr>
        <sz val="12"/>
        <color indexed="8"/>
        <rFont val="Arial"/>
        <family val="2"/>
      </rPr>
      <t xml:space="preserve"> Subtract Line 2 from Line 1.</t>
    </r>
  </si>
  <si>
    <t>2022 total adopted tax rate.</t>
  </si>
  <si>
    <t xml:space="preserve">2022 taxable value lost because court appeals of ARB decisions reduced 2022 appraised value.
</t>
  </si>
  <si>
    <t>A. Original 2022 ARB values:</t>
  </si>
  <si>
    <t xml:space="preserve">B. 2022 values resulting from final court decisions: </t>
  </si>
  <si>
    <r>
      <rPr>
        <b/>
        <sz val="12"/>
        <rFont val="Arial"/>
        <family val="2"/>
      </rPr>
      <t xml:space="preserve">C. 2022 value loss. </t>
    </r>
    <r>
      <rPr>
        <sz val="12"/>
        <rFont val="Arial"/>
        <family val="2"/>
      </rPr>
      <t>Subtract B from A.</t>
    </r>
    <r>
      <rPr>
        <vertAlign val="superscript"/>
        <sz val="12"/>
        <rFont val="Arial"/>
        <family val="2"/>
      </rPr>
      <t>3 Tex. Tax Code § 26.012(14)</t>
    </r>
  </si>
  <si>
    <t>2022 taxable value subject to an appeal under Chapter 42, as of July 25.</t>
  </si>
  <si>
    <t>A. 2022 ARB certified value:</t>
  </si>
  <si>
    <t>B. 2022 disputed value:</t>
  </si>
  <si>
    <r>
      <rPr>
        <b/>
        <sz val="12"/>
        <color indexed="8"/>
        <rFont val="Arial"/>
        <family val="2"/>
      </rPr>
      <t>C. 2022 undisputed value.</t>
    </r>
    <r>
      <rPr>
        <sz val="12"/>
        <color indexed="8"/>
        <rFont val="Arial"/>
        <family val="2"/>
      </rPr>
      <t xml:space="preserve"> Subtract B from A.</t>
    </r>
    <r>
      <rPr>
        <vertAlign val="superscript"/>
        <sz val="12"/>
        <color indexed="8"/>
        <rFont val="Arial"/>
        <family val="2"/>
      </rPr>
      <t xml:space="preserve"> 4 Tex. Tax Code § 26.012(13)</t>
    </r>
  </si>
  <si>
    <t>2022 Chapter 42-related adjusted values. Add Line 5 and 6.</t>
  </si>
  <si>
    <t>2022 taxable value, adjusted for court-ordered adjustments. Add Line 3 and Line 7.</t>
  </si>
  <si>
    <r>
      <rPr>
        <b/>
        <sz val="12"/>
        <color indexed="8"/>
        <rFont val="Arial"/>
        <family val="2"/>
      </rPr>
      <t>2022 taxable value of property in territory the school deannexed after Jan. 1, 2022</t>
    </r>
    <r>
      <rPr>
        <sz val="12"/>
        <color indexed="8"/>
        <rFont val="Arial"/>
        <family val="2"/>
      </rPr>
      <t>. Enter the 2022 value of property in deannexed territory.</t>
    </r>
    <r>
      <rPr>
        <vertAlign val="superscript"/>
        <sz val="12"/>
        <color indexed="8"/>
        <rFont val="Arial"/>
        <family val="2"/>
      </rPr>
      <t xml:space="preserve"> 5 Tex. Tax Code § 26.012(15)</t>
    </r>
  </si>
  <si>
    <r>
      <rPr>
        <b/>
        <sz val="12"/>
        <rFont val="Arial"/>
        <family val="2"/>
      </rPr>
      <t>2022 taxable value lost because property first qualified for an exemption in 2023.</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2023 does not create a new exemption or reduce taxable value.
</t>
    </r>
  </si>
  <si>
    <t>A. Absolute exemptions. Use 2022 market value:</t>
  </si>
  <si>
    <t xml:space="preserve">B. Partial exemptions. 2023 exemption amount or 2023 percentage exemption times 2022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</si>
  <si>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</si>
  <si>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2022 taxable value lost because property first qualified for agricultural appraisal (1-d or 1-d-1), timber appraisal, recreational/scenic appraisal or public access airport special appraisal in 2023.</t>
    </r>
    <r>
      <rPr>
        <sz val="12"/>
        <rFont val="Arial"/>
        <family val="2"/>
      </rPr>
      <t xml:space="preserve"> Use only properties that qualified in 2023 for the first time; do not use properties that qualified in 2022.
</t>
    </r>
  </si>
  <si>
    <t xml:space="preserve">A. 2022 market value:  </t>
  </si>
  <si>
    <t xml:space="preserve">B. 2023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</si>
  <si>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</si>
  <si>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</si>
  <si>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2022 taxable value.</t>
    </r>
    <r>
      <rPr>
        <sz val="12"/>
        <color indexed="8"/>
        <rFont val="Arial"/>
        <family val="2"/>
      </rPr>
      <t xml:space="preserve"> Subtract Line 12 from Line 8.</t>
    </r>
  </si>
  <si>
    <r>
      <rPr>
        <b/>
        <sz val="12"/>
        <color indexed="8"/>
        <rFont val="Arial"/>
        <family val="2"/>
      </rPr>
      <t>Adjusted 2022 total levy.</t>
    </r>
    <r>
      <rPr>
        <sz val="12"/>
        <color indexed="8"/>
        <rFont val="Arial"/>
        <family val="2"/>
      </rPr>
      <t xml:space="preserve"> Multiply Line 4 by Line 13 and divide by $100.</t>
    </r>
  </si>
  <si>
    <r>
      <rPr>
        <b/>
        <sz val="12"/>
        <color indexed="8"/>
        <rFont val="Arial"/>
        <family val="2"/>
      </rPr>
      <t>Taxes refunded for years preceding tax year 2022.</t>
    </r>
    <r>
      <rPr>
        <sz val="12"/>
        <color indexed="8"/>
        <rFont val="Arial"/>
        <family val="2"/>
      </rPr>
      <t xml:space="preserve"> 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8 Tex. Tax Code § 26.012(13)</t>
    </r>
  </si>
  <si>
    <r>
      <rPr>
        <b/>
        <sz val="12"/>
        <color indexed="8"/>
        <rFont val="Arial"/>
        <family val="2"/>
      </rPr>
      <t>Adjusted 2022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2022 from the result.</t>
    </r>
  </si>
  <si>
    <r>
      <rPr>
        <b/>
        <sz val="12"/>
        <rFont val="Arial"/>
        <family val="2"/>
      </rPr>
      <t>Total 2023 taxable value on the 2023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</si>
  <si>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63"/>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</si>
  <si>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</si>
  <si>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C. Total 2023 value.</t>
    </r>
    <r>
      <rPr>
        <sz val="12"/>
        <rFont val="Arial"/>
        <family val="2"/>
      </rPr>
      <t xml:space="preserve"> Subtract B from A.</t>
    </r>
  </si>
  <si>
    <r>
      <rPr>
        <sz val="10"/>
        <color indexed="63"/>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</si>
  <si>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</si>
  <si>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</si>
  <si>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2023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</si>
  <si>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</si>
  <si>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2023 tax ceilings.</t>
    </r>
    <r>
      <rPr>
        <sz val="12"/>
        <rFont val="Arial"/>
        <family val="2"/>
      </rPr>
      <t xml:space="preserve"> Enter 2023 total taxable value of homesteads with tax ceilings. These include the homesteads of homeowners age 65 or older or disabled.</t>
    </r>
    <r>
      <rPr>
        <vertAlign val="superscript"/>
        <sz val="12"/>
        <rFont val="Arial"/>
        <family val="2"/>
      </rPr>
      <t xml:space="preserve"> 15 Tex. Tax Code § 26.012(6)(B)                                                                                     </t>
    </r>
  </si>
  <si>
    <r>
      <rPr>
        <b/>
        <sz val="12"/>
        <color indexed="8"/>
        <rFont val="Arial"/>
        <family val="2"/>
      </rPr>
      <t>2023 total taxable value.</t>
    </r>
    <r>
      <rPr>
        <sz val="12"/>
        <color indexed="8"/>
        <rFont val="Arial"/>
        <family val="2"/>
      </rPr>
      <t xml:space="preserve"> Add Lines 17C and 18C. Subtract Line 19.</t>
    </r>
  </si>
  <si>
    <r>
      <rPr>
        <b/>
        <sz val="12"/>
        <color indexed="8"/>
        <rFont val="Arial"/>
        <family val="2"/>
      </rPr>
      <t xml:space="preserve">Total 2023 taxable value of properties in territory annexed after Jan. 1, 2022. </t>
    </r>
    <r>
      <rPr>
        <sz val="12"/>
        <color indexed="8"/>
        <rFont val="Arial"/>
        <family val="2"/>
      </rPr>
      <t>Include both real and personal property. Enter the 2023 value of property in territory annexed by the school district.</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</si>
  <si>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t>
    </r>
  </si>
  <si>
    <r>
      <rPr>
        <b/>
        <sz val="12"/>
        <color indexed="8"/>
        <rFont val="Arial"/>
        <family val="2"/>
      </rPr>
      <t>Total adjustments to the 2023 taxable value.</t>
    </r>
    <r>
      <rPr>
        <sz val="12"/>
        <color indexed="8"/>
        <rFont val="Arial"/>
        <family val="2"/>
      </rPr>
      <t xml:space="preserve"> Add lines 21 and 22.</t>
    </r>
  </si>
  <si>
    <r>
      <rPr>
        <b/>
        <sz val="12"/>
        <color indexed="8"/>
        <rFont val="Arial"/>
        <family val="2"/>
      </rPr>
      <t>Adjusted 2023 taxable value.</t>
    </r>
    <r>
      <rPr>
        <sz val="12"/>
        <color indexed="8"/>
        <rFont val="Arial"/>
        <family val="2"/>
      </rPr>
      <t xml:space="preserve"> Subtract line 23 from line 20.</t>
    </r>
  </si>
  <si>
    <r>
      <rPr>
        <b/>
        <sz val="12"/>
        <color indexed="8"/>
        <rFont val="Arial"/>
        <family val="2"/>
      </rPr>
      <t xml:space="preserve">2023 NNR tax rate. </t>
    </r>
    <r>
      <rPr>
        <sz val="12"/>
        <color indexed="8"/>
        <rFont val="Arial"/>
        <family val="2"/>
      </rPr>
      <t>Divide line 16 by line 24 and multiply by $100.</t>
    </r>
  </si>
  <si>
    <t>SECTION 2: Voter-Approval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</si>
  <si>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23 Tex. Edu. Code §11.184(b)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</si>
  <si>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</si>
  <si>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2023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</si>
  <si>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</si>
  <si>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2022 enrichment tax rate, minus any required reduction under Education Code Section 48.202(f)</t>
  </si>
  <si>
    <t>B. Enter $.05 per $100 of taxable value</t>
  </si>
  <si>
    <r>
      <rPr>
        <b/>
        <sz val="12"/>
        <color indexed="8"/>
        <rFont val="Arial"/>
        <family val="2"/>
      </rPr>
      <t>2023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t>
    </r>
  </si>
  <si>
    <r>
      <rPr>
        <b/>
        <sz val="12"/>
        <rFont val="Arial"/>
        <family val="2"/>
      </rPr>
      <t>Total 2023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</si>
  <si>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rFont val="Arial"/>
        <family val="2"/>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rFont val="Arial"/>
        <family val="2"/>
      </rPr>
      <t>28 Tex. Tax Code § 26.012(7)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</si>
  <si>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</si>
  <si>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</si>
  <si>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</si>
  <si>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</si>
  <si>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2023 debt.</t>
    </r>
    <r>
      <rPr>
        <sz val="12"/>
        <color indexed="8"/>
        <rFont val="Arial"/>
        <family val="2"/>
      </rPr>
      <t xml:space="preserve"> Subtract line 30 from line 29D.</t>
    </r>
  </si>
  <si>
    <r>
      <rPr>
        <b/>
        <sz val="12"/>
        <color indexed="8"/>
        <rFont val="Arial"/>
        <family val="2"/>
      </rPr>
      <t>2023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</si>
  <si>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63"/>
        <rFont val="Times New Roman"/>
        <family val="1"/>
      </rPr>
      <t xml:space="preserve">A. Enter the 2023 anticipated collection rate certified by the collector. </t>
    </r>
    <r>
      <rPr>
        <vertAlign val="superscript"/>
        <sz val="12"/>
        <color indexed="8"/>
        <rFont val="Arial"/>
        <family val="2"/>
      </rPr>
      <t>31 Tex. Tax Code §26.04(b)</t>
    </r>
  </si>
  <si>
    <t>B. Enter the 2022 actual collection rate</t>
  </si>
  <si>
    <t>C. Enter the 2020 actual collection rate</t>
  </si>
  <si>
    <t>D. Enter the 2020 actual collection rate</t>
  </si>
  <si>
    <r>
      <rPr>
        <b/>
        <sz val="12"/>
        <color indexed="8"/>
        <rFont val="Arial"/>
        <family val="2"/>
      </rPr>
      <t>2023 debt adjusted for collections.</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2023 to the result.</t>
    </r>
  </si>
  <si>
    <r>
      <rPr>
        <b/>
        <sz val="12"/>
        <color indexed="8"/>
        <rFont val="Arial"/>
        <family val="2"/>
      </rPr>
      <t>2023 total taxable value.</t>
    </r>
    <r>
      <rPr>
        <sz val="12"/>
        <color indexed="8"/>
        <rFont val="Arial"/>
        <family val="2"/>
      </rPr>
      <t xml:space="preserve"> Enter the amount on Line 20 of the No-New-Revenue Tax Rate Worksheet.</t>
    </r>
  </si>
  <si>
    <r>
      <rPr>
        <b/>
        <sz val="12"/>
        <color indexed="8"/>
        <rFont val="Arial"/>
        <family val="2"/>
      </rPr>
      <t>2023 debt rate.</t>
    </r>
    <r>
      <rPr>
        <sz val="12"/>
        <color indexed="8"/>
        <rFont val="Arial"/>
        <family val="2"/>
      </rPr>
      <t xml:space="preserve"> Divide Line 33 by Line 34 and multiply by $100.</t>
    </r>
  </si>
  <si>
    <r>
      <rPr>
        <b/>
        <sz val="12"/>
        <color indexed="8"/>
        <rFont val="Arial"/>
        <family val="2"/>
      </rPr>
      <t>2023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</si>
  <si>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</si>
  <si>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</si>
  <si>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</si>
  <si>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</si>
  <si>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</si>
  <si>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2023 voter-approval tax rate, adjusted for pollution control.</t>
    </r>
    <r>
      <rPr>
        <sz val="12"/>
        <color indexed="8"/>
        <rFont val="Arial"/>
        <family val="2"/>
      </rPr>
      <t xml:space="preserve"> Add line 36 and line 39.</t>
    </r>
  </si>
  <si>
    <t>SECTION 4: Voter-Approval Tax Rate Adjustment in Year Following Disaster</t>
  </si>
  <si>
    <r>
      <rPr>
        <sz val="10"/>
        <color indexed="63"/>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</si>
  <si>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</si>
  <si>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2022 adopted tax rate.</t>
    </r>
    <r>
      <rPr>
        <sz val="12"/>
        <color indexed="8"/>
        <rFont val="Arial"/>
        <family val="2"/>
      </rPr>
      <t xml:space="preserve"> Enter the rate in Line 4 of the No-New-Revenue Tax Rate Worksheet.</t>
    </r>
  </si>
  <si>
    <r>
      <rPr>
        <b/>
        <sz val="12"/>
        <color indexed="8"/>
        <rFont val="Arial"/>
        <family val="2"/>
      </rPr>
      <t>2022 voter-approval tax rate.</t>
    </r>
    <r>
      <rPr>
        <sz val="12"/>
        <color indexed="8"/>
        <rFont val="Arial"/>
        <family val="2"/>
      </rPr>
      <t xml:space="preserve"> If the school district adopted a tax rate above the 2022 voter-approval tax rate without holding an election due to a disaster, enter the voter-approval tax rate from the prior year’s worksheet.</t>
    </r>
  </si>
  <si>
    <r>
      <rPr>
        <b/>
        <sz val="12"/>
        <color indexed="8"/>
        <rFont val="Arial"/>
        <family val="2"/>
      </rPr>
      <t>Increase in 2022 tax rate due to disaster (disaster pennies).</t>
    </r>
    <r>
      <rPr>
        <sz val="12"/>
        <color indexed="8"/>
        <rFont val="Arial"/>
        <family val="2"/>
      </rPr>
      <t xml:space="preserve"> Subtract Line 42 from Line 41.</t>
    </r>
  </si>
  <si>
    <r>
      <rPr>
        <b/>
        <sz val="12"/>
        <color indexed="8"/>
        <rFont val="Arial"/>
        <family val="2"/>
      </rPr>
      <t>2023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</si>
  <si>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</si>
  <si>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</si>
  <si>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</si>
  <si>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2023 NNR tax rate from: Line 25.</t>
  </si>
  <si>
    <t>Voter-Approval Tax Rate</t>
  </si>
  <si>
    <t>As applicable, enter the 2023 voter-approval tax rate from Line 36, Line 40 or Line 44.</t>
  </si>
  <si>
    <t>SECTION 6: School District Representative Name and Signature</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</si>
  <si>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</si>
  <si>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</si>
  <si>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</si>
  <si>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</si>
  <si>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</si>
  <si>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</si>
  <si>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</si>
  <si>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07-23/10</t>
  </si>
  <si>
    <r>
      <rPr>
        <sz val="10"/>
        <color indexed="63"/>
        <rFont val="Times New Roman"/>
        <family val="1"/>
      </rPr>
      <t xml:space="preserve">Form </t>
    </r>
    <r>
      <rPr>
        <b/>
        <sz val="11"/>
        <color indexed="9"/>
        <rFont val="Times New Roman"/>
        <family val="1"/>
      </rPr>
      <t>50-884</t>
    </r>
  </si>
  <si>
    <t xml:space="preserve">2023 Tax Rate Calculation Worksheet </t>
  </si>
  <si>
    <t>updated 07/12/23</t>
  </si>
  <si>
    <t xml:space="preserve">School Districts with Chapter 313 Agreements </t>
  </si>
  <si>
    <t>Taxing Unit's Address, City, State, Zip Code</t>
  </si>
  <si>
    <t>Taxing Unit's Website Address</t>
  </si>
  <si>
    <r>
      <rPr>
        <sz val="10"/>
        <color indexed="63"/>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</si>
  <si>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</si>
  <si>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</si>
  <si>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</si>
  <si>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2022 total I&amp;S taxable value.</t>
    </r>
    <r>
      <rPr>
        <sz val="12"/>
        <rFont val="Arial"/>
        <family val="2"/>
      </rPr>
      <t xml:space="preserve"> Enter the amount of 2022 taxable value on the 2022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</si>
  <si>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2022 tax ceilings.</t>
    </r>
    <r>
      <rPr>
        <sz val="12"/>
        <color indexed="8"/>
        <rFont val="Arial"/>
        <family val="2"/>
      </rPr>
      <t xml:space="preserve"> Enter 2022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</si>
  <si>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2022 adjusted I&amp;S taxable value.</t>
    </r>
    <r>
      <rPr>
        <sz val="12"/>
        <color indexed="8"/>
        <rFont val="Arial"/>
        <family val="2"/>
      </rPr>
      <t xml:space="preserve"> Subtract Line 2 from Line 1. </t>
    </r>
  </si>
  <si>
    <t xml:space="preserve">2022 taxable value not subject M&amp;O taxation, due to limitation under Tax Code Chapter 313. 
</t>
  </si>
  <si>
    <t>A. 2022 I&amp;S value of property subject to Chapter 313 agreement. Enter the total 2022 appraised value of property subject to a Chapter 313 agreement:</t>
  </si>
  <si>
    <t xml:space="preserve">B. 2022 M&amp;O value of property subject to Chapter 313 agreement. Enter the total 2022 limited value of property subject to a Chapter 313 agreement:                    </t>
  </si>
  <si>
    <t xml:space="preserve">C. Subtract B from A. </t>
  </si>
  <si>
    <r>
      <rPr>
        <b/>
        <sz val="12"/>
        <color indexed="8"/>
        <rFont val="Arial"/>
        <family val="2"/>
      </rPr>
      <t>Preliminary 2022 adjusted M&amp;O taxable value.</t>
    </r>
    <r>
      <rPr>
        <sz val="12"/>
        <color indexed="8"/>
        <rFont val="Arial"/>
        <family val="2"/>
      </rPr>
      <t xml:space="preserve"> Subtract Line 4C from Line 3.</t>
    </r>
  </si>
  <si>
    <r>
      <rPr>
        <b/>
        <sz val="12"/>
        <color indexed="8"/>
        <rFont val="Arial"/>
        <family val="2"/>
      </rPr>
      <t>2022 total adopted tax rate.</t>
    </r>
    <r>
      <rPr>
        <sz val="12"/>
        <color indexed="8"/>
        <rFont val="Arial"/>
        <family val="2"/>
      </rPr>
      <t xml:space="preserve"> Separate the 2022 adopted tax rate into its two components. </t>
    </r>
  </si>
  <si>
    <t xml:space="preserve">A. 2022 M&amp;O tax rate     : </t>
  </si>
  <si>
    <t xml:space="preserve">B. 2022 I&amp;S or debt rate: </t>
  </si>
  <si>
    <t>2023 Tax Rate Calculation Worksheet – School Districts</t>
  </si>
  <si>
    <t>Form 50-884</t>
  </si>
  <si>
    <t xml:space="preserve">2022 taxable value lost because court appeals of ARB decisions reduced 2022 appraised value.                                                          
</t>
  </si>
  <si>
    <t xml:space="preserve">A. Original 2022 ARB values:                                                    </t>
  </si>
  <si>
    <t xml:space="preserve">B. 2022 disputed value:                                                   </t>
  </si>
  <si>
    <t xml:space="preserve">C. 2022 value loss. Subtract B from A.3 Tex. Tax Code § 26.012(13) </t>
  </si>
  <si>
    <t>2022 taxable value subject to an appeal under Chapter 42, as of July 25</t>
  </si>
  <si>
    <t xml:space="preserve">B. 2022 productivity or special appraised value:                           </t>
  </si>
  <si>
    <r>
      <rPr>
        <sz val="10"/>
        <color indexed="63"/>
        <rFont val="Times New Roman"/>
        <family val="1"/>
      </rPr>
      <t>C. 2022 undisputed value.</t>
    </r>
    <r>
      <rPr>
        <sz val="12"/>
        <rFont val="Arial"/>
        <family val="2"/>
      </rPr>
      <t xml:space="preserve"> Subtract B from A.</t>
    </r>
    <r>
      <rPr>
        <vertAlign val="superscript"/>
        <sz val="12"/>
        <rFont val="Arial"/>
        <family val="2"/>
      </rPr>
      <t>4 Tex. Tax Code § 26.012(13)</t>
    </r>
  </si>
  <si>
    <r>
      <rPr>
        <b/>
        <sz val="12"/>
        <rFont val="Arial"/>
        <family val="2"/>
      </rPr>
      <t>2022 Chapter 42 related adjusted values</t>
    </r>
    <r>
      <rPr>
        <sz val="12"/>
        <rFont val="Arial"/>
        <family val="2"/>
      </rPr>
      <t xml:space="preserve"> Add Line 7C and 8C. </t>
    </r>
  </si>
  <si>
    <r>
      <rPr>
        <b/>
        <sz val="12"/>
        <color indexed="8"/>
        <rFont val="Arial"/>
        <family val="2"/>
      </rPr>
      <t>2022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</si>
  <si>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2022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</si>
  <si>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2022 taxable value of property in territory the school deannexed after Jan. 1, 2022.</t>
    </r>
    <r>
      <rPr>
        <sz val="12"/>
        <color indexed="8"/>
        <rFont val="Arial"/>
        <family val="2"/>
      </rPr>
      <t xml:space="preserve"> Enter the 2022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</si>
  <si>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2022 taxable value lost because property first qualified for an exemption in 2023.</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2023 does not create a new exemption or reduce taxable value. </t>
    </r>
  </si>
  <si>
    <r>
      <rPr>
        <b/>
        <sz val="12"/>
        <color indexed="8"/>
        <rFont val="Arial"/>
        <family val="2"/>
      </rPr>
      <t>A. Absolute exemptions.</t>
    </r>
    <r>
      <rPr>
        <sz val="12"/>
        <color indexed="8"/>
        <rFont val="Arial"/>
        <family val="2"/>
      </rPr>
      <t xml:space="preserve"> Use 2022 market value:</t>
    </r>
  </si>
  <si>
    <r>
      <rPr>
        <b/>
        <sz val="12"/>
        <color indexed="8"/>
        <rFont val="Arial"/>
        <family val="2"/>
      </rPr>
      <t>B. Partial exemptions.</t>
    </r>
    <r>
      <rPr>
        <sz val="12"/>
        <color indexed="8"/>
        <rFont val="Arial"/>
        <family val="2"/>
      </rPr>
      <t xml:space="preserve"> 2023 exemption amount or 2023 percentage exemption times 2022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</si>
  <si>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</si>
  <si>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2022 taxable value lost because property first qualified for agricultural appraisal (1-d or 1-d-1), timber appraisal, recreational/scenic appraisal or public access airport special appraisal in 2023.</t>
    </r>
    <r>
      <rPr>
        <sz val="12"/>
        <color indexed="8"/>
        <rFont val="Arial"/>
        <family val="2"/>
      </rPr>
      <t xml:space="preserve"> Use only properties that qualified in 2023 for the first time; do not use properties that qualified in 2022.</t>
    </r>
  </si>
  <si>
    <t>A. 2022 market value:</t>
  </si>
  <si>
    <t>B. 2023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</si>
  <si>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</si>
  <si>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</si>
  <si>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2022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2022 from the result. </t>
    </r>
  </si>
  <si>
    <r>
      <rPr>
        <b/>
        <sz val="12"/>
        <rFont val="Arial"/>
        <family val="2"/>
      </rPr>
      <t>Adjusted 2022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2022 from the result. </t>
    </r>
  </si>
  <si>
    <r>
      <rPr>
        <b/>
        <sz val="12"/>
        <rFont val="Arial"/>
        <family val="2"/>
      </rPr>
      <t>Adjusted 2022 total M&amp;O levy.</t>
    </r>
    <r>
      <rPr>
        <sz val="12"/>
        <rFont val="Arial"/>
        <family val="2"/>
      </rPr>
      <t xml:space="preserve"> Multiply Line 6A by Line 16 and divide by $100. </t>
    </r>
  </si>
  <si>
    <t xml:space="preserve">No-New-Revenue Tax Rate Worksheet </t>
  </si>
  <si>
    <r>
      <rPr>
        <b/>
        <sz val="12"/>
        <rFont val="Arial"/>
        <family val="2"/>
      </rPr>
      <t>Adjusted 2022 total I&amp;S levy.</t>
    </r>
    <r>
      <rPr>
        <sz val="12"/>
        <rFont val="Arial"/>
        <family val="2"/>
      </rPr>
      <t xml:space="preserve"> Multiply Line 6B by Line 17 and divide by $100. 
</t>
    </r>
  </si>
  <si>
    <r>
      <rPr>
        <b/>
        <sz val="12"/>
        <rFont val="Arial"/>
        <family val="2"/>
      </rPr>
      <t xml:space="preserve">Taxes refunded for years preceding tax year 2022. </t>
    </r>
    <r>
      <rPr>
        <sz val="12"/>
        <rFont val="Arial"/>
        <family val="2"/>
      </rPr>
      <t>Enter the amount of taxes refunded by the district for tax years preceding tax year 2022. Types of refunds include court decisions, Tax Code Section 25.25(b) and (c) corrections and Tax Code Section 31.11 payment errors. Do not
include refunds for tax year 2022. This line applies only to tax years preceding tax year 2022</t>
    </r>
    <r>
      <rPr>
        <vertAlign val="superscript"/>
        <sz val="12"/>
        <rFont val="Arial"/>
        <family val="2"/>
      </rPr>
      <t xml:space="preserve">.8 Tex. Tax Code § 26.012(13) </t>
    </r>
  </si>
  <si>
    <t>A. M&amp;O taxes refunded for tax years preceding tax year 2022:</t>
  </si>
  <si>
    <t>B. I&amp;S taxes refunded for tax years preceding tax year 2022:</t>
  </si>
  <si>
    <r>
      <rPr>
        <b/>
        <sz val="12"/>
        <color indexed="8"/>
        <rFont val="Arial"/>
        <family val="2"/>
      </rPr>
      <t>Adjusted 2022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</si>
  <si>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2022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</si>
  <si>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2023 I&amp;S taxable value on the 2023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</si>
  <si>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63"/>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</si>
  <si>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</si>
  <si>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2023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</si>
  <si>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</si>
  <si>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2023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</si>
  <si>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2023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</si>
  <si>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</si>
  <si>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2023 tax ceilings and new property value for Chapter 313 limitations. </t>
  </si>
  <si>
    <r>
      <rPr>
        <b/>
        <sz val="12"/>
        <color indexed="8"/>
        <rFont val="Arial"/>
        <family val="2"/>
      </rPr>
      <t>A. 2023 tax ceilings.</t>
    </r>
    <r>
      <rPr>
        <sz val="12"/>
        <color indexed="8"/>
        <rFont val="Arial"/>
        <family val="2"/>
      </rPr>
      <t xml:space="preserve"> Enter 2023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</si>
  <si>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2023 Chapter 313 new property value.</t>
    </r>
    <r>
      <rPr>
        <sz val="12"/>
        <color indexed="8"/>
        <rFont val="Arial"/>
        <family val="2"/>
      </rPr>
      <t xml:space="preserve"> Enter 2023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</si>
  <si>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</si>
  <si>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2023 total I&amp;S taxable value.</t>
    </r>
    <r>
      <rPr>
        <sz val="12"/>
        <color indexed="8"/>
        <rFont val="Arial"/>
        <family val="2"/>
      </rPr>
      <t xml:space="preserve"> Add Lines 23C and 24C. Subtract Line 25C. </t>
    </r>
  </si>
  <si>
    <t xml:space="preserve">2023 taxable value not subject M&amp;O taxation, due to limitation under Chapter 313. </t>
  </si>
  <si>
    <r>
      <rPr>
        <b/>
        <sz val="12"/>
        <color indexed="8"/>
        <rFont val="Arial"/>
        <family val="2"/>
      </rPr>
      <t>A.</t>
    </r>
    <r>
      <rPr>
        <sz val="12"/>
        <color indexed="8"/>
        <rFont val="Arial"/>
        <family val="2"/>
      </rPr>
      <t xml:space="preserve"> 2023 I&amp;S value of property subject to Chapter 313 agreement. Enter the total 2023 appraised value of property subject to a Chapter 313 agreement.</t>
    </r>
  </si>
  <si>
    <r>
      <rPr>
        <b/>
        <sz val="12"/>
        <color indexed="8"/>
        <rFont val="Arial"/>
        <family val="2"/>
      </rPr>
      <t>B.</t>
    </r>
    <r>
      <rPr>
        <sz val="12"/>
        <color indexed="8"/>
        <rFont val="Arial"/>
        <family val="2"/>
      </rPr>
      <t xml:space="preserve"> 2023 M&amp;O value of property subject to Chapter 313 agreement. Enter the total 2023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</si>
  <si>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</si>
  <si>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2023 total M&amp;O taxable value.</t>
    </r>
    <r>
      <rPr>
        <sz val="12"/>
        <color indexed="8"/>
        <rFont val="Arial"/>
        <family val="2"/>
      </rPr>
      <t xml:space="preserve"> Subtract Line 27C from Line 26. </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</si>
  <si>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by the school district. </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</si>
  <si>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2022, and be located in a new improvement. </t>
    </r>
  </si>
  <si>
    <r>
      <rPr>
        <b/>
        <sz val="12"/>
        <color indexed="8"/>
        <rFont val="Arial"/>
        <family val="2"/>
      </rPr>
      <t>Total adjustments to the 2023 taxable value.</t>
    </r>
    <r>
      <rPr>
        <sz val="12"/>
        <color indexed="8"/>
        <rFont val="Arial"/>
        <family val="2"/>
      </rPr>
      <t xml:space="preserve"> Add Line 29 and Line 30. </t>
    </r>
  </si>
  <si>
    <r>
      <rPr>
        <b/>
        <sz val="12"/>
        <color indexed="8"/>
        <rFont val="Arial"/>
        <family val="2"/>
      </rPr>
      <t>Adjusted 2023 M&amp;O taxable value.</t>
    </r>
    <r>
      <rPr>
        <sz val="12"/>
        <color indexed="8"/>
        <rFont val="Arial"/>
        <family val="2"/>
      </rPr>
      <t xml:space="preserve"> Subtract Line 31 from Line 28. </t>
    </r>
  </si>
  <si>
    <r>
      <rPr>
        <b/>
        <sz val="12"/>
        <color indexed="8"/>
        <rFont val="Arial"/>
        <family val="2"/>
      </rPr>
      <t>Adjusted 2023 I&amp;S taxable value.</t>
    </r>
    <r>
      <rPr>
        <sz val="12"/>
        <color indexed="8"/>
        <rFont val="Arial"/>
        <family val="2"/>
      </rPr>
      <t xml:space="preserve"> Subtract Line 31 from Line 26. </t>
    </r>
  </si>
  <si>
    <r>
      <rPr>
        <b/>
        <sz val="12"/>
        <rFont val="Arial"/>
        <family val="2"/>
      </rPr>
      <t>2023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</si>
  <si>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2023 NNR I&amp;S tax rate.</t>
    </r>
    <r>
      <rPr>
        <sz val="12"/>
        <rFont val="Arial"/>
        <family val="2"/>
      </rPr>
      <t xml:space="preserve"> Divide line 22 by line 33 and multiply by $100. </t>
    </r>
  </si>
  <si>
    <r>
      <rPr>
        <b/>
        <sz val="12"/>
        <color indexed="8"/>
        <rFont val="Arial"/>
        <family val="2"/>
      </rPr>
      <t>2023 NNR total tax rate.</t>
    </r>
    <r>
      <rPr>
        <sz val="12"/>
        <color indexed="8"/>
        <rFont val="Arial"/>
        <family val="2"/>
      </rPr>
      <t xml:space="preserve"> Add Line 34 and Line 35. </t>
    </r>
  </si>
  <si>
    <t>SECTION 2: Voter Approval Tax Rate</t>
  </si>
  <si>
    <r>
      <rPr>
        <sz val="10"/>
        <color indexed="63"/>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1. </t>
    </r>
    <r>
      <rPr>
        <b/>
        <sz val="12"/>
        <color indexed="8"/>
        <rFont val="Arial"/>
        <family val="2"/>
      </rPr>
      <t>Maximum Compressed Tax Rate (MCR):</t>
    </r>
    <r>
      <rPr>
        <sz val="12"/>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 </t>
    </r>
    <r>
      <rPr>
        <b/>
        <sz val="12"/>
        <color indexed="8"/>
        <rFont val="Arial"/>
        <family val="2"/>
      </rPr>
      <t xml:space="preserve">Enrichment Tax Rate: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t>
    </r>
    <r>
      <rPr>
        <b/>
        <sz val="12"/>
        <color indexed="8"/>
        <rFont val="Arial"/>
        <family val="2"/>
      </rPr>
      <t xml:space="preserve">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2023-2023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</si>
  <si>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</si>
  <si>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2023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</si>
  <si>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2023 enrichment tax rate.</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</si>
  <si>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2022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</si>
  <si>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</si>
  <si>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2023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 </t>
    </r>
  </si>
  <si>
    <r>
      <rPr>
        <b/>
        <sz val="12"/>
        <color indexed="8"/>
        <rFont val="Arial"/>
        <family val="2"/>
      </rPr>
      <t>Total 2023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</si>
  <si>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</si>
  <si>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</si>
  <si>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</si>
  <si>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</si>
  <si>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</si>
  <si>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2023 debt.</t>
    </r>
    <r>
      <rPr>
        <sz val="12"/>
        <color indexed="8"/>
        <rFont val="Arial"/>
        <family val="2"/>
      </rPr>
      <t xml:space="preserve"> Subtract line 41 from line 40D. </t>
    </r>
  </si>
  <si>
    <r>
      <rPr>
        <b/>
        <sz val="12"/>
        <color indexed="8"/>
        <rFont val="Arial"/>
        <family val="2"/>
      </rPr>
      <t>2023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</si>
  <si>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2023 anticipated collection rate certified by the collector.31 Tex. Tax Code §26.04(b) </t>
    </r>
  </si>
  <si>
    <r>
      <rPr>
        <b/>
        <sz val="12"/>
        <color indexed="8"/>
        <rFont val="Arial"/>
        <family val="2"/>
      </rPr>
      <t>B.</t>
    </r>
    <r>
      <rPr>
        <sz val="12"/>
        <color indexed="8"/>
        <rFont val="Arial"/>
        <family val="2"/>
      </rPr>
      <t xml:space="preserve"> Enter the 2022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</si>
  <si>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</si>
  <si>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</si>
  <si>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2023 debt adjusted for collections.</t>
    </r>
    <r>
      <rPr>
        <sz val="12"/>
        <color indexed="8"/>
        <rFont val="Arial"/>
        <family val="2"/>
      </rPr>
      <t xml:space="preserve"> Divide Line 42 by Line 43. </t>
    </r>
  </si>
  <si>
    <r>
      <rPr>
        <b/>
        <sz val="12"/>
        <color indexed="8"/>
        <rFont val="Arial"/>
        <family val="2"/>
      </rPr>
      <t>2023 total taxable value.</t>
    </r>
    <r>
      <rPr>
        <sz val="12"/>
        <color indexed="8"/>
        <rFont val="Arial"/>
        <family val="2"/>
      </rPr>
      <t xml:space="preserve"> Enter the amount on Line 26 of the No-New-Revenue Tax Rate Worksheet. </t>
    </r>
  </si>
  <si>
    <r>
      <rPr>
        <b/>
        <sz val="12"/>
        <color indexed="8"/>
        <rFont val="Arial"/>
        <family val="2"/>
      </rPr>
      <t>2023 debt rate.</t>
    </r>
    <r>
      <rPr>
        <sz val="12"/>
        <color indexed="8"/>
        <rFont val="Arial"/>
        <family val="2"/>
      </rPr>
      <t xml:space="preserve"> Divide Line 44 by Line 45 and multiply by $100. </t>
    </r>
  </si>
  <si>
    <r>
      <rPr>
        <b/>
        <sz val="12"/>
        <color indexed="8"/>
        <rFont val="Arial"/>
        <family val="2"/>
      </rPr>
      <t>2023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</si>
  <si>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</si>
  <si>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</si>
  <si>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</si>
  <si>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</si>
  <si>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</si>
  <si>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2023 voter-approval tax rate, adjusted for pollution control.</t>
    </r>
    <r>
      <rPr>
        <sz val="12"/>
        <color indexed="8"/>
        <rFont val="Arial"/>
        <family val="2"/>
      </rPr>
      <t xml:space="preserve"> Add line 50 and line 47. </t>
    </r>
  </si>
  <si>
    <t>SECTION 4: Voter Approval Tax Rate Adjustment in Year Following Disaster</t>
  </si>
  <si>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35 Tex. Tax Code §26.04(c)  As such, it must reduce its voter-approval tax rate for the current tax year.
NOTE: This section will not apply to any taxing units in 2023. It is added to implement Senate Bill 1438 (87th Regular Session) and does not apply to a school district that adopted a tax rate without the required election in 2022,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</si>
  <si>
    <t xml:space="preserve">Prior Year Disaster Adjustment Worksheet </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</si>
  <si>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</si>
  <si>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2022 voter-approval tax rate.</t>
    </r>
    <r>
      <rPr>
        <sz val="11"/>
        <color indexed="8"/>
        <rFont val="Arial"/>
        <family val="2"/>
      </rPr>
      <t xml:space="preserve"> If the school district adopted a tax rate above the 2022 voter-approval tax rate without holding an election due to a disaster, enter the voter-approval tax rate from the prior year’s worksheet. </t>
    </r>
  </si>
  <si>
    <r>
      <rPr>
        <b/>
        <sz val="11"/>
        <color indexed="8"/>
        <rFont val="Arial"/>
        <family val="2"/>
      </rPr>
      <t>Increase in 2022 tax rate due to disaster (disaster pennies).</t>
    </r>
    <r>
      <rPr>
        <sz val="11"/>
        <color indexed="8"/>
        <rFont val="Arial"/>
        <family val="2"/>
      </rPr>
      <t xml:space="preserve"> Subtract Line 53 from Line 52. </t>
    </r>
  </si>
  <si>
    <r>
      <rPr>
        <b/>
        <sz val="11"/>
        <color indexed="8"/>
        <rFont val="Arial"/>
        <family val="2"/>
      </rPr>
      <t>2023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</si>
  <si>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</si>
  <si>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2023 NNR tax rate from Line 36</t>
  </si>
  <si>
    <t xml:space="preserve">Voter-Approval Tax Rate                                                                                                                           As applicable, enter the 2023 voter-approval tax rate from Line 47, 51 or Line 55.                 </t>
  </si>
  <si>
    <t>Indicate the line number used:</t>
  </si>
  <si>
    <r>
      <rPr>
        <sz val="10"/>
        <color indexed="63"/>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</si>
  <si>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</si>
  <si>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7-23/6</t>
  </si>
  <si>
    <r>
      <rPr>
        <sz val="10"/>
        <color indexed="63"/>
        <rFont val="Times New Roman"/>
        <family val="1"/>
      </rPr>
      <t xml:space="preserve">Form </t>
    </r>
    <r>
      <rPr>
        <b/>
        <sz val="11"/>
        <color indexed="9"/>
        <rFont val="Times New Roman"/>
        <family val="1"/>
      </rPr>
      <t>50-856</t>
    </r>
  </si>
  <si>
    <t>updated 7/12/2023</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</si>
  <si>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</si>
  <si>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</si>
  <si>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</si>
  <si>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2022 total taxable value.</t>
    </r>
    <r>
      <rPr>
        <sz val="12"/>
        <rFont val="Arial"/>
        <family val="2"/>
      </rPr>
      <t xml:space="preserve"> Enter the amount of 2022 taxable value on the 2022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</si>
  <si>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2022 tax ceilings.</t>
    </r>
    <r>
      <rPr>
        <sz val="12"/>
        <color indexed="8"/>
        <rFont val="Arial"/>
        <family val="2"/>
      </rPr>
      <t xml:space="preserve"> Counties, cities and junior college districts. Enter 2022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t>
    </r>
    <r>
      <rPr>
        <vertAlign val="superscript"/>
        <sz val="12"/>
        <color indexed="8"/>
        <rFont val="Arial"/>
        <family val="2"/>
      </rPr>
      <t>2 Tex. Tax Code § 26.012(14)</t>
    </r>
  </si>
  <si>
    <t xml:space="preserve">2022 taxable value lost because court appeals of ARB decisions reduced 2021 appraised value.
</t>
  </si>
  <si>
    <t>A.  Original 2022 ARB values:</t>
  </si>
  <si>
    <t xml:space="preserve">B.  2022 values resulting from final court decisions:                      </t>
  </si>
  <si>
    <r>
      <rPr>
        <b/>
        <sz val="12"/>
        <rFont val="Arial"/>
        <family val="2"/>
      </rPr>
      <t>C.  2022 value loss.</t>
    </r>
    <r>
      <rPr>
        <sz val="12"/>
        <rFont val="Arial"/>
        <family val="2"/>
      </rPr>
      <t xml:space="preserve"> Subtract B from A.</t>
    </r>
    <r>
      <rPr>
        <vertAlign val="superscript"/>
        <sz val="12"/>
        <rFont val="Arial"/>
        <family val="2"/>
      </rPr>
      <t>3 Tex. Tax Code § 26.012(13)</t>
    </r>
  </si>
  <si>
    <r>
      <rPr>
        <b/>
        <sz val="12"/>
        <color indexed="8"/>
        <rFont val="Arial"/>
        <family val="2"/>
      </rPr>
      <t>C. 2022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</si>
  <si>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2022 Chapter 42 related adjusted values.</t>
    </r>
    <r>
      <rPr>
        <sz val="12"/>
        <color indexed="8"/>
        <rFont val="Arial"/>
        <family val="2"/>
      </rPr>
      <t xml:space="preserve"> Add Line 5C and Line 6C.</t>
    </r>
  </si>
  <si>
    <t>2023 Tax Rate Calculation Worksheet – Taxing Units Other Than School Districts or Water Districts</t>
  </si>
  <si>
    <r>
      <rPr>
        <sz val="10"/>
        <color indexed="63"/>
        <rFont val="Times New Roman"/>
        <family val="1"/>
      </rPr>
      <t xml:space="preserve">Form </t>
    </r>
    <r>
      <rPr>
        <b/>
        <sz val="11"/>
        <rFont val="Times New Roman"/>
        <family val="1"/>
      </rPr>
      <t>50-856</t>
    </r>
  </si>
  <si>
    <r>
      <rPr>
        <b/>
        <sz val="12"/>
        <rFont val="Arial"/>
        <family val="2"/>
      </rPr>
      <t>2022 taxable value, adjusted for actual and potential court-ordered adjustments.</t>
    </r>
    <r>
      <rPr>
        <sz val="12"/>
        <rFont val="Arial"/>
        <family val="2"/>
      </rPr>
      <t xml:space="preserve"> Add Line 3 and Line 7.</t>
    </r>
  </si>
  <si>
    <r>
      <rPr>
        <b/>
        <sz val="12"/>
        <rFont val="Arial"/>
        <family val="2"/>
      </rPr>
      <t>2022 taxable value of property in territory the taxing unit deannexed after Jan. 1, 2022.</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</si>
  <si>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2022 taxable value lost because property first qualified for an exemption in 2023.</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2023 does not create a new exemption or reduce taxable value.                                                     
</t>
    </r>
  </si>
  <si>
    <t>A.  Absolute exemptions. Use 2022 market value:</t>
  </si>
  <si>
    <r>
      <rPr>
        <b/>
        <sz val="12"/>
        <rFont val="Arial"/>
        <family val="2"/>
      </rPr>
      <t xml:space="preserve">B.  Partial exemptions. </t>
    </r>
    <r>
      <rPr>
        <sz val="12"/>
        <rFont val="Arial"/>
        <family val="2"/>
      </rPr>
      <t xml:space="preserve">2023 exemption amount or 2023 percentage exemption times 2022 value:                                                </t>
    </r>
  </si>
  <si>
    <r>
      <rPr>
        <b/>
        <sz val="12"/>
        <rFont val="Arial"/>
        <family val="2"/>
      </rPr>
      <t>C.  Value loss.</t>
    </r>
    <r>
      <rPr>
        <sz val="12"/>
        <rFont val="Arial"/>
        <family val="2"/>
      </rPr>
      <t xml:space="preserve"> Add A and B.</t>
    </r>
    <r>
      <rPr>
        <vertAlign val="superscript"/>
        <sz val="12"/>
        <rFont val="Arial"/>
        <family val="2"/>
      </rPr>
      <t>6 Tex. Tax Code § 26.012(15)</t>
    </r>
  </si>
  <si>
    <t xml:space="preserve">2022 taxable value lost because property first qualified for agricultural appraisal (1-d or 1-d-1), timber appraisal, recreational/scenic appraisal or public access airport special appraisal in 2023. Use only properties that qualified in 2023 for the first time; do not use properties that qualified in 2022.
</t>
  </si>
  <si>
    <t>A.  2022 market value:</t>
  </si>
  <si>
    <t xml:space="preserve">B.  2023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</si>
  <si>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</si>
  <si>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63"/>
        <rFont val="Times New Roman"/>
        <family val="1"/>
      </rPr>
      <t xml:space="preserve">Total adjustments for lost value. </t>
    </r>
    <r>
      <rPr>
        <sz val="12"/>
        <rFont val="Arial"/>
        <family val="2"/>
      </rPr>
      <t>Add Lines 9, 10C and 11C</t>
    </r>
  </si>
  <si>
    <r>
      <rPr>
        <b/>
        <sz val="12"/>
        <rFont val="Arial"/>
        <family val="2"/>
      </rPr>
      <t>2022 captured value of property in a TIF.</t>
    </r>
    <r>
      <rPr>
        <sz val="12"/>
        <rFont val="Arial"/>
        <family val="2"/>
      </rPr>
      <t xml:space="preserve"> Enter the total value of 2022 captured appraised value of property taxable by a taxing unit in a tax increment financing zone for which 2022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</si>
  <si>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2022 total value.</t>
    </r>
    <r>
      <rPr>
        <sz val="12"/>
        <color indexed="8"/>
        <rFont val="Arial"/>
        <family val="2"/>
      </rPr>
      <t xml:space="preserve"> Subtract Line 12 and Line 13 from Line 8.</t>
    </r>
  </si>
  <si>
    <r>
      <rPr>
        <b/>
        <sz val="12"/>
        <color indexed="8"/>
        <rFont val="Arial"/>
        <family val="2"/>
      </rPr>
      <t>Adjusted 2022 total levy.</t>
    </r>
    <r>
      <rPr>
        <sz val="12"/>
        <color indexed="8"/>
        <rFont val="Arial"/>
        <family val="2"/>
      </rPr>
      <t xml:space="preserve"> Multiply Line 4 by Line 14 and divide by $100</t>
    </r>
  </si>
  <si>
    <r>
      <rPr>
        <b/>
        <sz val="12"/>
        <color indexed="8"/>
        <rFont val="Arial"/>
        <family val="2"/>
      </rPr>
      <t>Taxes refunded for years preceding tax year 2022.</t>
    </r>
    <r>
      <rPr>
        <sz val="12"/>
        <color indexed="8"/>
        <rFont val="Arial"/>
        <family val="2"/>
      </rPr>
      <t xml:space="preserve"> Enter the amount of taxes refunded by the taxing unit for tax years preceding tax year 2022. Types of refunds include court decisions, Tax Code Section 25.25(b) and (c) corrections and Tax Code Section 31.11 payment errors. Do not include refunds for tax year 2022. This line applies only to tax years preceding tax year 2022. </t>
    </r>
    <r>
      <rPr>
        <vertAlign val="superscript"/>
        <sz val="12"/>
        <color indexed="8"/>
        <rFont val="Arial"/>
        <family val="2"/>
      </rPr>
      <t>9 Tex. Tax Code § 26.012(13)</t>
    </r>
  </si>
  <si>
    <r>
      <rPr>
        <b/>
        <sz val="12"/>
        <color indexed="8"/>
        <rFont val="Arial"/>
        <family val="2"/>
      </rPr>
      <t>Adjusted 2022 levy with refunds and TIF adjustment.</t>
    </r>
    <r>
      <rPr>
        <sz val="12"/>
        <color indexed="8"/>
        <rFont val="Arial"/>
        <family val="2"/>
      </rPr>
      <t xml:space="preserve"> Add Lines 15 and 16. 10 Tex.</t>
    </r>
    <r>
      <rPr>
        <vertAlign val="superscript"/>
        <sz val="12"/>
        <color indexed="8"/>
        <rFont val="Arial"/>
        <family val="2"/>
      </rPr>
      <t xml:space="preserve"> Tax Code § 26.012(13)</t>
    </r>
  </si>
  <si>
    <r>
      <rPr>
        <b/>
        <sz val="12"/>
        <rFont val="Arial"/>
        <family val="2"/>
      </rPr>
      <t>Total 2023 taxable value on the 2023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 xml:space="preserve">11 Tex. Tax Code § 26.012, 26.04(c-2)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</si>
  <si>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</si>
  <si>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</si>
  <si>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</si>
  <si>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2023 captured appraised value of property taxable by a taxing unit in a tax increment financing zone for which the 2023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</si>
  <si>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2023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</si>
  <si>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</si>
  <si>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2023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</si>
  <si>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2023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15 Tex. Tax Code § 26.01(d)</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</si>
  <si>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</si>
  <si>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2023 tax ceilings.</t>
    </r>
    <r>
      <rPr>
        <sz val="12"/>
        <color indexed="8"/>
        <rFont val="Arial"/>
        <family val="2"/>
      </rPr>
      <t xml:space="preserve"> Counties, cities and junior colleges enter 2023 total taxable value of homesteads with tax ceilings. These include the homesteads of homeowners age 65 or older or disabled. Other taxing units enter 0. If your taxing unit adopted the tax ceiling provision in 2022 or a prior year for homeowners age 65 or older or disabled, use this step. </t>
    </r>
    <r>
      <rPr>
        <vertAlign val="superscript"/>
        <sz val="12"/>
        <color indexed="8"/>
        <rFont val="Arial"/>
        <family val="2"/>
      </rPr>
      <t>16 Tex. Tax Code § 26.012(6)(B)</t>
    </r>
  </si>
  <si>
    <r>
      <rPr>
        <b/>
        <sz val="12"/>
        <color indexed="8"/>
        <rFont val="Arial"/>
        <family val="2"/>
      </rPr>
      <t>2023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</si>
  <si>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2023 taxable value of properties in territory annexed after Jan. 1, 2022.</t>
    </r>
    <r>
      <rPr>
        <sz val="12"/>
        <color indexed="8"/>
        <rFont val="Arial"/>
        <family val="2"/>
      </rPr>
      <t xml:space="preserve"> Include both real and personal property. Enter the 2023 value of property in territory annexed. </t>
    </r>
    <r>
      <rPr>
        <vertAlign val="superscript"/>
        <sz val="12"/>
        <color indexed="8"/>
        <rFont val="Arial"/>
        <family val="2"/>
      </rPr>
      <t>18 Tex. Tax Code § 26.012(17)</t>
    </r>
  </si>
  <si>
    <r>
      <rPr>
        <b/>
        <sz val="12"/>
        <color indexed="8"/>
        <rFont val="Arial"/>
        <family val="2"/>
      </rPr>
      <t>Total 2023 taxable value of new improvements and new personal property located in new improvements.</t>
    </r>
    <r>
      <rPr>
        <sz val="12"/>
        <color indexed="8"/>
        <rFont val="Arial"/>
        <family val="2"/>
      </rPr>
      <t xml:space="preserve"> New means the item was not on the appraisal roll in 2022.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2022 and be located in a new improvement. New improvements </t>
    </r>
    <r>
      <rPr>
        <b/>
        <sz val="12"/>
        <color indexed="8"/>
        <rFont val="Arial"/>
        <family val="2"/>
      </rPr>
      <t>do</t>
    </r>
    <r>
      <rPr>
        <sz val="12"/>
        <color indexed="8"/>
        <rFont val="Arial"/>
        <family val="2"/>
      </rPr>
      <t xml:space="preserve"> include property on which a tax abatement agreement has expired for 2023. </t>
    </r>
    <r>
      <rPr>
        <vertAlign val="superscript"/>
        <sz val="12"/>
        <color indexed="8"/>
        <rFont val="Arial"/>
        <family val="2"/>
      </rPr>
      <t>19 Tex. Tax Code § 26.012(17)</t>
    </r>
  </si>
  <si>
    <r>
      <rPr>
        <b/>
        <sz val="12"/>
        <color indexed="8"/>
        <rFont val="Arial"/>
        <family val="2"/>
      </rPr>
      <t>Total adjustments to the 2023 taxable value.</t>
    </r>
    <r>
      <rPr>
        <sz val="12"/>
        <color indexed="8"/>
        <rFont val="Arial"/>
        <family val="2"/>
      </rPr>
      <t xml:space="preserve"> Add Lines 22 and 23.</t>
    </r>
  </si>
  <si>
    <r>
      <rPr>
        <b/>
        <sz val="12"/>
        <color indexed="8"/>
        <rFont val="Arial"/>
        <family val="2"/>
      </rPr>
      <t>Adjusted 2023 taxable value.</t>
    </r>
    <r>
      <rPr>
        <sz val="12"/>
        <color indexed="8"/>
        <rFont val="Arial"/>
        <family val="2"/>
      </rPr>
      <t xml:space="preserve"> Subtract Line 24 from Line 21.</t>
    </r>
  </si>
  <si>
    <r>
      <rPr>
        <b/>
        <sz val="12"/>
        <color indexed="8"/>
        <rFont val="Arial"/>
        <family val="2"/>
      </rPr>
      <t>2023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</si>
  <si>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2023 county NNR tax rate. </t>
    </r>
    <r>
      <rPr>
        <vertAlign val="superscript"/>
        <sz val="12"/>
        <color indexed="8"/>
        <rFont val="Arial"/>
        <family val="2"/>
      </rPr>
      <t>21 Tex. Tax Code § 26.04(d)</t>
    </r>
  </si>
  <si>
    <r>
      <rPr>
        <sz val="10"/>
        <color indexed="63"/>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</si>
  <si>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63"/>
        <rFont val="Times New Roman"/>
        <family val="1"/>
      </rPr>
      <t xml:space="preserve">2022 M&amp;O tax rate. </t>
    </r>
    <r>
      <rPr>
        <sz val="11"/>
        <color indexed="8"/>
        <rFont val="Arial"/>
        <family val="2"/>
      </rPr>
      <t>Enter the 2022 M&amp;O tax rate.</t>
    </r>
  </si>
  <si>
    <r>
      <rPr>
        <b/>
        <sz val="11"/>
        <color indexed="8"/>
        <rFont val="Arial"/>
        <family val="2"/>
      </rPr>
      <t>2022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</si>
  <si>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2022 M&amp;O levy.</t>
    </r>
    <r>
      <rPr>
        <sz val="11"/>
        <color indexed="8"/>
        <rFont val="Arial"/>
        <family val="2"/>
      </rPr>
      <t xml:space="preserve"> Multiply Line 28 by Line 29 and divide by $100</t>
    </r>
  </si>
  <si>
    <t xml:space="preserve">Adjusted 2022 levy for calculating NNR M&amp;O rate.
</t>
  </si>
  <si>
    <r>
      <rPr>
        <b/>
        <sz val="11"/>
        <color indexed="8"/>
        <rFont val="Arial"/>
        <family val="2"/>
      </rPr>
      <t>A. M&amp;O taxes refunded for years preceding tax year 2022.</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2022. This line applies only to tax years preceding tax year 2022</t>
    </r>
  </si>
  <si>
    <r>
      <rPr>
        <b/>
        <sz val="11"/>
        <color indexed="8"/>
        <rFont val="Arial"/>
        <family val="2"/>
      </rPr>
      <t>B. 2022 taxes in TIF.</t>
    </r>
    <r>
      <rPr>
        <sz val="11"/>
        <color indexed="8"/>
        <rFont val="Arial"/>
        <family val="2"/>
      </rPr>
      <t xml:space="preserve"> Enter the amount of taxes paid into the tax increment fund for a reinvestment zone as agreed by the taxing unit. If the taxing unit has no 2023 captured appraised value in Line 18D, enter 0.</t>
    </r>
  </si>
  <si>
    <r>
      <rPr>
        <b/>
        <sz val="11"/>
        <color indexed="9"/>
        <rFont val="Calibri"/>
        <family val="2"/>
      </rPr>
      <t>C. 2022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</si>
  <si>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</si>
  <si>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</si>
  <si>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2022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</si>
  <si>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</si>
  <si>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</si>
  <si>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2023 NNR M&amp;O rate (unadjusted).</t>
    </r>
    <r>
      <rPr>
        <sz val="11"/>
        <color indexed="8"/>
        <rFont val="Arial"/>
        <family val="2"/>
      </rPr>
      <t xml:space="preserve"> Divide Line 31E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</si>
  <si>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</si>
  <si>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2023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</si>
  <si>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2022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</si>
  <si>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</si>
  <si>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63"/>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</si>
  <si>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</si>
  <si>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2023 indigent health care expenditures.</t>
    </r>
    <r>
      <rPr>
        <sz val="11"/>
        <color indexed="8"/>
        <rFont val="Arial"/>
        <family val="2"/>
      </rPr>
      <t xml:space="preserve"> Enter the amount paid by a taxing unit providing for the maintenance and operation cost of providing indigent health care for the period beginning on July 1, 2022 and ending on June 30, 2023, less any state assistance received for the same purpose</t>
    </r>
  </si>
  <si>
    <r>
      <rPr>
        <b/>
        <sz val="11"/>
        <color indexed="8"/>
        <rFont val="Arial"/>
        <family val="2"/>
      </rPr>
      <t>B.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2022, less any state assistance received for the same purpose</t>
    </r>
  </si>
  <si>
    <r>
      <rPr>
        <sz val="10"/>
        <color indexed="63"/>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</si>
  <si>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</si>
  <si>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2023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</si>
  <si>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</si>
  <si>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2023 indigent defense compensation expenditures.</t>
    </r>
    <r>
      <rPr>
        <sz val="11"/>
        <rFont val="Arial"/>
        <family val="2"/>
      </rPr>
      <t xml:space="preserve"> Enter the amount paid by a county to provide appointed counsel for indigent individuals for the period beginning on July 1, 2022 and ending on June 30, 2023, less any state grants received by the county for the same purpose.</t>
    </r>
  </si>
  <si>
    <r>
      <rPr>
        <b/>
        <sz val="11"/>
        <rFont val="Arial"/>
        <family val="2"/>
      </rPr>
      <t>B. 2022 indigent defense compensation expenditures.</t>
    </r>
    <r>
      <rPr>
        <sz val="11"/>
        <rFont val="Arial"/>
        <family val="2"/>
      </rPr>
      <t xml:space="preserve">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</si>
  <si>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</si>
  <si>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</si>
  <si>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</si>
  <si>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 xml:space="preserve">26 Tex. Tax Code § 26.0443                                                        </t>
    </r>
    <r>
      <rPr>
        <b/>
        <sz val="11"/>
        <rFont val="Arial"/>
        <family val="2"/>
      </rPr>
      <t>If not applicable or less than zero, enter 0.</t>
    </r>
  </si>
  <si>
    <r>
      <rPr>
        <b/>
        <sz val="11"/>
        <rFont val="Arial"/>
        <family val="2"/>
      </rPr>
      <t>A. 2023 eligible county hospital expenditures</t>
    </r>
    <r>
      <rPr>
        <sz val="11"/>
        <rFont val="Arial"/>
        <family val="2"/>
      </rPr>
      <t>. Enter the amount paid by the county or municipality to maintain and operate an eligible county hospital for the period beginning on July 1, 2022 and ending on June 30, 2023</t>
    </r>
  </si>
  <si>
    <r>
      <rPr>
        <b/>
        <sz val="11"/>
        <rFont val="Arial"/>
        <family val="2"/>
      </rPr>
      <t>B. 2022 indigent defense compensation expenditures</t>
    </r>
    <r>
      <rPr>
        <sz val="11"/>
        <rFont val="Arial"/>
        <family val="2"/>
      </rPr>
      <t>. Enter the amount paid by a county to provide appointed counsel for indigent individuals for the period beginning on July 1, 2020 and ending on June 30, 2022, less any state grants received by the county for the same purpose.</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</si>
  <si>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</si>
  <si>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</si>
  <si>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</si>
  <si>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2022</t>
    </r>
    <r>
      <rPr>
        <sz val="11"/>
        <rFont val="Arial"/>
        <family val="2"/>
      </rPr>
      <t>. Enter the amount of money appropriated for public safety in the budget adopted by the municipality for the preceding fiscal year</t>
    </r>
  </si>
  <si>
    <r>
      <rPr>
        <b/>
        <sz val="11"/>
        <color indexed="8"/>
        <rFont val="Arial"/>
        <family val="2"/>
      </rPr>
      <t>B. Expenditures for public safety in 2022</t>
    </r>
    <r>
      <rPr>
        <sz val="11"/>
        <color indexed="8"/>
        <rFont val="Arial"/>
        <family val="2"/>
      </rPr>
      <t>. Enter the amount of money spent by the municipality for public safety during the preceding fiscal year</t>
    </r>
  </si>
  <si>
    <r>
      <rPr>
        <b/>
        <sz val="11"/>
        <rFont val="Arial"/>
        <family val="2"/>
      </rPr>
      <t>D.</t>
    </r>
    <r>
      <rPr>
        <sz val="11"/>
        <rFont val="Arial"/>
        <family val="2"/>
      </rPr>
      <t xml:space="preserve"> Enter the lesser of C If not applicable, enter 0.</t>
    </r>
  </si>
  <si>
    <r>
      <rPr>
        <b/>
        <sz val="11"/>
        <rFont val="Arial"/>
        <family val="2"/>
      </rPr>
      <t>Adjusted 2023 NNR M&amp;O rate</t>
    </r>
    <r>
      <rPr>
        <sz val="11"/>
        <rFont val="Arial"/>
        <family val="2"/>
      </rPr>
      <t>. Add Lines 33, 34D, 35D, 36E, and 37E. Subtract Line 38D.</t>
    </r>
  </si>
  <si>
    <r>
      <rPr>
        <b/>
        <sz val="11"/>
        <rFont val="Arial"/>
        <family val="2"/>
      </rPr>
      <t>Adjustment for 2022 sales tax specifically to reduce property taxes.</t>
    </r>
    <r>
      <rPr>
        <sz val="11"/>
        <rFont val="Arial"/>
        <family val="2"/>
      </rPr>
      <t xml:space="preserve"> Cities, counties and hospital districts that collected and spent additional sales tax on M&amp;O expenses in 2022 should complete this line. These entities will deduct the sales tax gain rate for 2023 in Section 3. Other taxing units, enter zero.</t>
    </r>
  </si>
  <si>
    <r>
      <rPr>
        <b/>
        <sz val="11"/>
        <rFont val="Arial"/>
        <family val="2"/>
      </rPr>
      <t>A.</t>
    </r>
    <r>
      <rPr>
        <sz val="11"/>
        <rFont val="Arial"/>
        <family val="2"/>
      </rPr>
      <t xml:space="preserve"> Enter the amount of additional sales tax collected and spent on M&amp;O expenses in 2022,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</si>
  <si>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</si>
  <si>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</si>
  <si>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2023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</si>
  <si>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</si>
  <si>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2023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</si>
  <si>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2023 debt to be paid with property taxes and additional sales tax revenue.</t>
    </r>
    <r>
      <rPr>
        <sz val="11"/>
        <color indexed="8"/>
        <rFont val="Arial"/>
        <family val="2"/>
      </rPr>
      <t xml:space="preserve">
Debt means the interest and principal that will be paid on debts that:
</t>
    </r>
    <r>
      <rPr>
        <b/>
        <sz val="11"/>
        <color indexed="8"/>
        <rFont val="Arial"/>
        <family val="2"/>
      </rPr>
      <t>(1)</t>
    </r>
    <r>
      <rPr>
        <sz val="11"/>
        <color indexed="8"/>
        <rFont val="Arial"/>
        <family val="2"/>
      </rPr>
      <t xml:space="preserve"> are paid by property taxes,
</t>
    </r>
    <r>
      <rPr>
        <b/>
        <sz val="11"/>
        <color indexed="8"/>
        <rFont val="Arial"/>
        <family val="2"/>
      </rPr>
      <t>(2)</t>
    </r>
    <r>
      <rPr>
        <sz val="11"/>
        <color indexed="8"/>
        <rFont val="Arial"/>
        <family val="2"/>
      </rPr>
      <t xml:space="preserve"> are secured by property taxes,
</t>
    </r>
    <r>
      <rPr>
        <b/>
        <sz val="11"/>
        <color indexed="8"/>
        <rFont val="Arial"/>
        <family val="2"/>
      </rPr>
      <t>(3)</t>
    </r>
    <r>
      <rPr>
        <sz val="11"/>
        <color indexed="8"/>
        <rFont val="Arial"/>
        <family val="2"/>
      </rPr>
      <t xml:space="preserve"> are scheduled for payment over a period longer than one year, and
</t>
    </r>
    <r>
      <rPr>
        <b/>
        <sz val="11"/>
        <color indexed="8"/>
        <rFont val="Arial"/>
        <family val="2"/>
      </rPr>
      <t>(4)</t>
    </r>
    <r>
      <rPr>
        <sz val="11"/>
        <color indexed="8"/>
        <rFont val="Arial"/>
        <family val="2"/>
      </rPr>
      <t xml:space="preserve">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</si>
  <si>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2023,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</si>
  <si>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</si>
  <si>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</si>
  <si>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</si>
  <si>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</si>
  <si>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</si>
  <si>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2022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</si>
  <si>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2023 debt.</t>
    </r>
    <r>
      <rPr>
        <sz val="12"/>
        <color indexed="8"/>
        <rFont val="Arial"/>
        <family val="2"/>
      </rPr>
      <t xml:space="preserve"> Subtract Line 43 from Line 42E.</t>
    </r>
  </si>
  <si>
    <t>2023 anticipated collection rate.</t>
  </si>
  <si>
    <r>
      <rPr>
        <b/>
        <sz val="11"/>
        <color indexed="8"/>
        <rFont val="Arial"/>
        <family val="2"/>
      </rPr>
      <t>A.</t>
    </r>
    <r>
      <rPr>
        <sz val="11"/>
        <color indexed="8"/>
        <rFont val="Arial"/>
        <family val="2"/>
      </rPr>
      <t xml:space="preserve"> Enter the 2023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</si>
  <si>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Enter the 2022 actual collection rate.</t>
    </r>
  </si>
  <si>
    <r>
      <rPr>
        <b/>
        <sz val="11"/>
        <color indexed="8"/>
        <rFont val="Arial"/>
        <family val="2"/>
      </rPr>
      <t>C.</t>
    </r>
    <r>
      <rPr>
        <sz val="11"/>
        <color indexed="8"/>
        <rFont val="Arial"/>
        <family val="2"/>
      </rPr>
      <t xml:space="preserve"> Enter the 2021 actual collection rate</t>
    </r>
  </si>
  <si>
    <r>
      <rPr>
        <b/>
        <sz val="11"/>
        <color indexed="8"/>
        <rFont val="Arial"/>
        <family val="2"/>
      </rPr>
      <t>D.</t>
    </r>
    <r>
      <rPr>
        <sz val="11"/>
        <color indexed="8"/>
        <rFont val="Arial"/>
        <family val="2"/>
      </rPr>
      <t xml:space="preserve"> Enter the 2020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</si>
  <si>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</si>
  <si>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2023 debt adjusted for collections.</t>
    </r>
    <r>
      <rPr>
        <sz val="12"/>
        <color indexed="8"/>
        <rFont val="Arial"/>
        <family val="2"/>
      </rPr>
      <t xml:space="preserve"> Divide Line 44 by Line 45E.</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</si>
  <si>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</si>
  <si>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2023 debt rate.</t>
    </r>
    <r>
      <rPr>
        <sz val="12"/>
        <color indexed="8"/>
        <rFont val="Arial"/>
        <family val="2"/>
      </rPr>
      <t xml:space="preserve"> Divide Line 46 by Line 47 and multiply by $100.</t>
    </r>
  </si>
  <si>
    <r>
      <rPr>
        <b/>
        <sz val="12"/>
        <color indexed="8"/>
        <rFont val="Arial"/>
        <family val="2"/>
      </rPr>
      <t>2023 voter-approval tax rate.</t>
    </r>
    <r>
      <rPr>
        <sz val="12"/>
        <color indexed="8"/>
        <rFont val="Arial"/>
        <family val="2"/>
      </rPr>
      <t xml:space="preserve"> Add Lines 41 and 48.</t>
    </r>
  </si>
  <si>
    <t>D49.</t>
  </si>
  <si>
    <r>
      <rPr>
        <b/>
        <sz val="12"/>
        <color indexed="8"/>
        <rFont val="Arial"/>
        <family val="2"/>
      </rPr>
      <t>Disaster Line 49 (D49): 2023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</si>
  <si>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2023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</si>
  <si>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</si>
  <si>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</si>
  <si>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</si>
  <si>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2022 or May 2023,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2022, enter 0.</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</si>
  <si>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2022.</t>
    </r>
    <r>
      <rPr>
        <sz val="12"/>
        <color indexed="8"/>
        <rFont val="Arial"/>
        <family val="2"/>
      </rPr>
      <t xml:space="preserve">  Enter the sales tax revenue for the previous four quarters. Do not multiply by .95.</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</si>
  <si>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</si>
  <si>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</si>
  <si>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2023 NNR tax rate, unadjusted for sales tax</t>
    </r>
    <r>
      <rPr>
        <b/>
        <vertAlign val="superscript"/>
        <sz val="12"/>
        <color indexed="8"/>
        <rFont val="Arial"/>
        <family val="2"/>
      </rPr>
      <t>.</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</si>
  <si>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2023 NNR tax rate, adjusted for sales tax.</t>
    </r>
    <r>
      <rPr>
        <sz val="12"/>
        <color indexed="8"/>
        <rFont val="Arial"/>
        <family val="2"/>
      </rPr>
      <t xml:space="preserve">
</t>
    </r>
    <r>
      <rPr>
        <b/>
        <sz val="12"/>
        <color indexed="8"/>
        <rFont val="Arial"/>
        <family val="2"/>
      </rPr>
      <t>Taxing units that adopted the sales tax in November 2022 or in May 2023.</t>
    </r>
    <r>
      <rPr>
        <sz val="12"/>
        <color indexed="8"/>
        <rFont val="Arial"/>
        <family val="2"/>
      </rPr>
      <t xml:space="preserve"> Subtract Line 54 from Line 55. Skip to Line 57 if you adopted the additional sales tax before November 2022.</t>
    </r>
  </si>
  <si>
    <r>
      <rPr>
        <b/>
        <sz val="12"/>
        <color indexed="8"/>
        <rFont val="Arial"/>
        <family val="2"/>
      </rPr>
      <t>2023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</si>
  <si>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</si>
  <si>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2023 voter-approval tax rate, adjusted for sales tax</t>
    </r>
    <r>
      <rPr>
        <sz val="12"/>
        <color indexed="8"/>
        <rFont val="Arial"/>
        <family val="2"/>
      </rPr>
      <t>.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</si>
  <si>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</si>
  <si>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</si>
  <si>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</si>
  <si>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2023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</si>
  <si>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</si>
  <si>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2023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</si>
  <si>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</si>
  <si>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63"/>
        <rFont val="Times New Roman"/>
        <family val="1"/>
      </rPr>
      <t xml:space="preserve">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2022;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t>
    </r>
    <r>
      <rPr>
        <sz val="11"/>
        <color indexed="8"/>
        <rFont val="Arial"/>
        <family val="2"/>
      </rPr>
      <t xml:space="preserve"> Individual components can be negative, but the overall rate would be the greater of zero or the calculated rate.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</si>
  <si>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</si>
  <si>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Year 3 component.</t>
    </r>
    <r>
      <rPr>
        <sz val="12"/>
        <color indexed="8"/>
        <rFont val="Arial"/>
        <family val="2"/>
      </rPr>
      <t xml:space="preserve"> Subtract the 2022 actual tax rate and the 2022 unused increment rate from the 2022 voter-approval tax rate. </t>
    </r>
  </si>
  <si>
    <r>
      <rPr>
        <b/>
        <sz val="12"/>
        <color indexed="8"/>
        <rFont val="Arial"/>
        <family val="2"/>
      </rPr>
      <t>A.</t>
    </r>
    <r>
      <rPr>
        <sz val="12"/>
        <color indexed="8"/>
        <rFont val="Arial"/>
        <family val="2"/>
      </rPr>
      <t xml:space="preserve"> Voter-approval tax rate                                                                                                                      As applicable: Line 49, Line 50 (counties), Line 58 (taxing units with the additional sales tax) or Line 62 (taxing units with pollution control</t>
    </r>
  </si>
  <si>
    <r>
      <rPr>
        <b/>
        <sz val="12"/>
        <color indexed="8"/>
        <rFont val="Arial"/>
        <family val="2"/>
      </rPr>
      <t>B.</t>
    </r>
    <r>
      <rPr>
        <sz val="12"/>
        <color indexed="8"/>
        <rFont val="Arial"/>
        <family val="2"/>
      </rPr>
      <t xml:space="preserve"> Unused increment rate (Line 66)</t>
    </r>
  </si>
  <si>
    <r>
      <rPr>
        <b/>
        <sz val="12"/>
        <color indexed="8"/>
        <rFont val="Arial"/>
        <family val="2"/>
      </rPr>
      <t xml:space="preserve">C. </t>
    </r>
    <r>
      <rPr>
        <sz val="12"/>
        <color indexed="8"/>
        <rFont val="Arial"/>
        <family val="2"/>
      </rPr>
      <t>Subtract B from A</t>
    </r>
  </si>
  <si>
    <r>
      <rPr>
        <b/>
        <sz val="12"/>
        <color indexed="8"/>
        <rFont val="Arial"/>
        <family val="2"/>
      </rPr>
      <t>D.</t>
    </r>
    <r>
      <rPr>
        <sz val="12"/>
        <color indexed="8"/>
        <rFont val="Arial"/>
        <family val="2"/>
      </rPr>
      <t xml:space="preserve"> Adopted Tax Rate</t>
    </r>
  </si>
  <si>
    <r>
      <rPr>
        <b/>
        <sz val="12"/>
        <color indexed="8"/>
        <rFont val="Arial"/>
        <family val="2"/>
      </rPr>
      <t xml:space="preserve">E. </t>
    </r>
    <r>
      <rPr>
        <sz val="12"/>
        <color indexed="8"/>
        <rFont val="Arial"/>
        <family val="2"/>
      </rPr>
      <t>Subtract D from C</t>
    </r>
  </si>
  <si>
    <r>
      <rPr>
        <b/>
        <sz val="12"/>
        <color indexed="8"/>
        <rFont val="Arial"/>
        <family val="2"/>
      </rPr>
      <t>Year 2 component.</t>
    </r>
    <r>
      <rPr>
        <sz val="12"/>
        <color indexed="8"/>
        <rFont val="Arial"/>
        <family val="2"/>
      </rPr>
      <t xml:space="preserve"> Subtract the 2021 actual tax rate and the 2021 unused increment rate from the 2021 voter-approval tax rate. </t>
    </r>
  </si>
  <si>
    <r>
      <rPr>
        <b/>
        <sz val="12"/>
        <color indexed="8"/>
        <rFont val="Arial"/>
        <family val="2"/>
      </rPr>
      <t>Year 1 component.</t>
    </r>
    <r>
      <rPr>
        <sz val="12"/>
        <color indexed="8"/>
        <rFont val="Arial"/>
        <family val="2"/>
      </rPr>
      <t xml:space="preserve"> Subtract the 2020 actual tax rate and the 2020 unused increment rate from the 2020 voter-approval tax rate. </t>
    </r>
  </si>
  <si>
    <r>
      <rPr>
        <b/>
        <sz val="12"/>
        <color indexed="8"/>
        <rFont val="Arial"/>
        <family val="2"/>
      </rPr>
      <t>A.</t>
    </r>
    <r>
      <rPr>
        <sz val="12"/>
        <color indexed="8"/>
        <rFont val="Arial"/>
        <family val="2"/>
      </rPr>
      <t xml:space="preserve"> Voter-approval tax rate                                                                                                                      As applicable: Line 47, Line 50 (counties), Line 56 (taxing units with the additional sales tax) or Line 60 (taxing units with pollution control</t>
    </r>
  </si>
  <si>
    <r>
      <rPr>
        <b/>
        <sz val="12"/>
        <color indexed="8"/>
        <rFont val="Arial"/>
        <family val="2"/>
      </rPr>
      <t>B.</t>
    </r>
    <r>
      <rPr>
        <sz val="12"/>
        <color indexed="8"/>
        <rFont val="Arial"/>
        <family val="2"/>
      </rPr>
      <t xml:space="preserve"> Unused increment rate</t>
    </r>
  </si>
  <si>
    <r>
      <rPr>
        <b/>
        <sz val="12"/>
        <color indexed="8"/>
        <rFont val="Arial"/>
        <family val="2"/>
      </rPr>
      <t>2023 unused increment rate.</t>
    </r>
    <r>
      <rPr>
        <sz val="12"/>
        <color indexed="8"/>
        <rFont val="Arial"/>
        <family val="2"/>
      </rPr>
      <t xml:space="preserve"> Add Lines 63E, 64E and 65E.</t>
    </r>
  </si>
  <si>
    <r>
      <rPr>
        <b/>
        <sz val="12"/>
        <color indexed="8"/>
        <rFont val="Arial"/>
        <family val="2"/>
      </rPr>
      <t>Total 2023 voter-approval tax rate, including the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</si>
  <si>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</si>
  <si>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63"/>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</si>
  <si>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</si>
  <si>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2023 NNR M&amp;O tax rate.</t>
    </r>
    <r>
      <rPr>
        <sz val="12"/>
        <color indexed="8"/>
        <rFont val="Arial"/>
        <family val="2"/>
      </rPr>
      <t xml:space="preserve"> Enter the rate from Line 39 of the Voter-Approval Tax Rate Worksheet</t>
    </r>
  </si>
  <si>
    <r>
      <rPr>
        <b/>
        <sz val="12"/>
        <color indexed="8"/>
        <rFont val="Arial"/>
        <family val="2"/>
      </rPr>
      <t>2023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</si>
  <si>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</si>
  <si>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2023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</si>
  <si>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</si>
  <si>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</si>
  <si>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63"/>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This section will apply to a taxing unit in a disaster area that adopted a tax rate greater than its voter-approval tax rate
without holding an election in the prior year.Note: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</si>
  <si>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</si>
  <si>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2022 adopted tax rate.</t>
    </r>
    <r>
      <rPr>
        <sz val="11"/>
        <color indexed="8"/>
        <rFont val="Arial"/>
        <family val="2"/>
      </rPr>
      <t xml:space="preserve"> Enter the rate in Line 4 of the No-New-Revenue Tax Rate Worksheet.</t>
    </r>
  </si>
  <si>
    <r>
      <rPr>
        <b/>
        <sz val="11"/>
        <color indexed="8"/>
        <rFont val="Arial"/>
        <family val="2"/>
      </rPr>
      <t>Adjusted 2022 voter-approval tax rate.</t>
    </r>
    <r>
      <rPr>
        <sz val="11"/>
        <color indexed="8"/>
        <rFont val="Arial"/>
        <family val="2"/>
      </rPr>
      <t xml:space="preserve"> Use the taxing unit’s Tax Rate Calculation Worksheets from the prior year(s) to complete this line.                                                                                                                If a disaster occurred in 2022 and the taxing unit calculated its 2022 voter-approval tax rate using a multiplier of 1.08 on Disaster Line 41 (D41) of the 2022 worksheet due to a disaster, enter the 2022 voter-approval tax rate as calculated using a multiplier of 1.035 from Line 49.
- or -
If a disaster occurred prior to 2022 for which the taxing unit continued to calculate its voter-approval tax rate using a multiplier of 1.08 on Disaster Line 41 (D41) in 2022, complete the separate Adjusted Voter-Approval Tax Rate for Taxing Units in Disaster Area Calculation Worksheet to recalculate the voter-approval tax rate the taxing unit would have calculated in 2022 if it had generated revenue based on an adopted tax rate using a multiplier of 1.035 in the year(s) following the disaster. 48 Enter the final adjusted 2022 voter-approval tax rate from the worksheet.
- or -
If the taxing unit adopted a tax rate above the 2022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</si>
  <si>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2022 tax rate due to disaster.</t>
    </r>
    <r>
      <rPr>
        <sz val="11"/>
        <color indexed="8"/>
        <rFont val="Arial"/>
        <family val="2"/>
      </rPr>
      <t xml:space="preserve"> Subtract Line 74 from Line 73.</t>
    </r>
  </si>
  <si>
    <r>
      <rPr>
        <b/>
        <sz val="11"/>
        <color indexed="8"/>
        <rFont val="Arial"/>
        <family val="2"/>
      </rPr>
      <t>Adjusted 2022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</si>
  <si>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</si>
  <si>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2023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</si>
  <si>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</si>
  <si>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2023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</si>
  <si>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</si>
  <si>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2023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</si>
  <si>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2023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</si>
  <si>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2023 de minimis rate from Line 72.</t>
    </r>
  </si>
  <si>
    <t>SECTION 9: Taxing Unit Representative Name and Signature</t>
  </si>
  <si>
    <r>
      <rPr>
        <sz val="10"/>
        <color indexed="63"/>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</si>
  <si>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</si>
  <si>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</si>
  <si>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</si>
  <si>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06-23/10</t>
  </si>
  <si>
    <r>
      <rPr>
        <sz val="10"/>
        <color indexed="63"/>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</si>
  <si>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</si>
  <si>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Voter-Approval Tax Rate for Taxing Units in a Disaster Area Other</t>
  </si>
  <si>
    <t>Than School Districts or Water Districts</t>
  </si>
  <si>
    <t>Recalculation of Voter-Approval Tax Rate for Taxing Units in Disaster Area Worksheet</t>
  </si>
  <si>
    <r>
      <rPr>
        <sz val="10"/>
        <color indexed="63"/>
        <rFont val="Times New Roman"/>
        <family val="1"/>
      </rPr>
      <t xml:space="preserve">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2022 if it had generated revenue based on an adopted tax rate using a multiplier of 1.035 in the year(s) following the disaster. The recalculated 2023 voter-approval tax rate for a taxing unit in a disaster area will be entered on Line 74 of the 2023 Tax Rate Calculation Worksheet.
This worksheet applies to a taxing unit other than a special taxing unit that:
• Directed the designated officer or employee to calculate the voter-approval tax rate of the taxing unit in the manner provided for a special taxing unit in 2021; and
• 2023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2023 is the third tax year in which the disaster occured.
</t>
    </r>
    <r>
      <rPr>
        <b/>
        <sz val="10"/>
        <rFont val="Arial"/>
        <family val="2"/>
      </rPr>
      <t>Complete applicable sections or lines. Note: Sections 3 and 4 are not applicable for the 2023 tax year calculation worksheets and are for illustrative purposes only.</t>
    </r>
    <r>
      <rPr>
        <sz val="10"/>
        <rFont val="Arial"/>
        <family val="2"/>
      </rPr>
      <t xml:space="preserve">
Complete Section 1 if the disaster occurred in 2022 and the taxing unit has calculated its voter-approval tax rate using a multiplier of 1.08 since 2022.
Complete Section 2 if the disaster occurred in 2021 and the taxing unit has calculated its voter-approval tax rate using a multiplier of 1.08 since 2021.
Complete Section 3 if the disaster occurred in 2021 and the taxing unit has calculated its voter-approval tax rate using a multiplier of 1.08 since 2021.
Complete Section 4 if the disaster occurred in 2021 and the taxing unit calculated its voter-approval tax rate using a multiplier of 1.08 in 2021</t>
    </r>
  </si>
  <si>
    <t>Section 1: Recalculated 2023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</si>
  <si>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t>
    </r>
  </si>
  <si>
    <t>Section 2 : Recalculated 2022 Voter Approval Tax Rate for a 2021 Disaster</t>
  </si>
  <si>
    <r>
      <rPr>
        <sz val="10"/>
        <color indexed="63"/>
        <rFont val="Times New Roman"/>
        <family val="1"/>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</si>
  <si>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</si>
  <si>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</si>
  <si>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</si>
  <si>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t>Section 2 : Recalculated 2023 Voter Approval Tax Rate for a 2021 Disaster</t>
  </si>
  <si>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</si>
  <si>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</si>
  <si>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 xml:space="preserve">Recalculated 2023 voter-approval tax rate. </t>
    </r>
    <r>
      <rPr>
        <sz val="12"/>
        <color indexed="8"/>
        <rFont val="Arial"/>
        <family val="2"/>
      </rPr>
      <t>Complete the following steps on the taxing unit’s 2023 Tax Rate Calculation Worksheet:
A. On Line 14, replace the original 2022 total levy with the recalculated adjusted 2022 total levy from Line 3 of this worksheet.
B. On Line 39, replace the multiplier used to calculate the 2023 voter-approval M&amp;O rate with 1.035.
C. Recalculate the 2023 voter-approval tax rate.
Enter the final recalculated voter-approval tax rate from Section 7 of the 2022 Tax Rate Calculation Worksheet</t>
    </r>
  </si>
  <si>
    <t>Section 4: Recalculated 2024 Voter-Approval Tax Rate for a 2021 Disaster</t>
  </si>
  <si>
    <t>Section 4: Recalculated 2023 Voter-Approval Tax Rate for a 2023 Disaster  (concluded)</t>
  </si>
  <si>
    <r>
      <rPr>
        <b/>
        <sz val="12"/>
        <rFont val="Arial"/>
        <family val="2"/>
      </rPr>
      <t>Recalculated 2023 voter-approval tax rate.</t>
    </r>
    <r>
      <rPr>
        <sz val="12"/>
        <rFont val="Arial"/>
        <family val="2"/>
      </rPr>
      <t xml:space="preserve"> Complete the following steps on the taxing unit’s 2022 Tax Rate Calculation Worksheet:
A. On Line 15, replace the original 2022 total levy with the recalculated adjusted 2022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</si>
  <si>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</si>
  <si>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</si>
  <si>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15, replace the original 2023 total levy with the recalculated adjusted 2023 total levy from Line 9 of this worksheet.
B. On Line 41, replace the multiplier used to calculate the 2024 voter-approval M&amp;O rate with 1.035. 
C. Recalculate the 2024 voter-approval tax rate.
Enter the final recalculated voter-approval tax rate from Section 7 of the 2024 Tax Rate Calculation Worksheet.</t>
    </r>
  </si>
  <si>
    <r>
      <rPr>
        <b/>
        <sz val="12"/>
        <color indexed="8"/>
        <rFont val="Arial"/>
        <family val="2"/>
      </rPr>
      <t>Adjusted 2024 taxable value.</t>
    </r>
    <r>
      <rPr>
        <sz val="12"/>
        <color indexed="8"/>
        <rFont val="Arial"/>
        <family val="2"/>
      </rPr>
      <t xml:space="preserve"> Enter the amount from Line 14 on the taxing unit’s 2025 Tax Rate Calculation Worksheet.</t>
    </r>
  </si>
  <si>
    <r>
      <rPr>
        <b/>
        <sz val="12"/>
        <color indexed="8"/>
        <rFont val="Arial"/>
        <family val="2"/>
      </rPr>
      <t>Recalculated adjusted 2024 total levy.</t>
    </r>
    <r>
      <rPr>
        <sz val="12"/>
        <color indexed="8"/>
        <rFont val="Arial"/>
        <family val="2"/>
      </rPr>
      <t xml:space="preserve"> Multiply Line 10 by Line 11 and divide by $100.</t>
    </r>
  </si>
  <si>
    <t>50-856-A     6-23/2</t>
  </si>
  <si>
    <r>
      <rPr>
        <sz val="10"/>
        <color indexed="63"/>
        <rFont val="Times New Roman"/>
        <family val="1"/>
      </rPr>
      <t xml:space="preserve">Form </t>
    </r>
    <r>
      <rPr>
        <b/>
        <sz val="11"/>
        <color indexed="9"/>
        <rFont val="Times New Roman"/>
        <family val="1"/>
      </rPr>
      <t>50-858</t>
    </r>
  </si>
  <si>
    <t>2023 Water District Voter-Approval Tax Rate Worksheet                            for Low Tax Rate and Developing Districts</t>
  </si>
  <si>
    <t>updated 7/12/23</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</si>
  <si>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</si>
  <si>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</si>
  <si>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</si>
  <si>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</si>
  <si>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</si>
  <si>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</si>
  <si>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2022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</si>
  <si>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</si>
  <si>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2022 average taxable value of residence homestead.</t>
    </r>
    <r>
      <rPr>
        <sz val="12"/>
        <color indexed="8"/>
        <rFont val="Arial"/>
        <family val="2"/>
      </rPr>
      <t xml:space="preserve"> Line 1 minus Line 2.</t>
    </r>
  </si>
  <si>
    <t>2022 adopted M&amp;O tax rate</t>
  </si>
  <si>
    <r>
      <rPr>
        <b/>
        <sz val="12"/>
        <color indexed="8"/>
        <rFont val="Arial"/>
        <family val="2"/>
      </rPr>
      <t>2022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</si>
  <si>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</si>
  <si>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2023 average appraised value of residence homestead.</t>
  </si>
  <si>
    <r>
      <rPr>
        <b/>
        <sz val="12"/>
        <color indexed="8"/>
        <rFont val="Arial"/>
        <family val="2"/>
      </rPr>
      <t>2023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4 Tex. Water Code § 49.236(a)(2)€</t>
    </r>
  </si>
  <si>
    <r>
      <rPr>
        <b/>
        <sz val="12"/>
        <color indexed="8"/>
        <rFont val="Arial"/>
        <family val="2"/>
      </rPr>
      <t>2023 average taxable value of residence homestead.</t>
    </r>
    <r>
      <rPr>
        <sz val="12"/>
        <color indexed="8"/>
        <rFont val="Arial"/>
        <family val="2"/>
      </rPr>
      <t xml:space="preserve"> Line 7 minus Line 8.</t>
    </r>
  </si>
  <si>
    <r>
      <rPr>
        <b/>
        <sz val="12"/>
        <color indexed="8"/>
        <rFont val="Arial"/>
        <family val="2"/>
      </rPr>
      <t>Highest 2023 M&amp;O tax rate.</t>
    </r>
    <r>
      <rPr>
        <sz val="12"/>
        <color indexed="8"/>
        <rFont val="Arial"/>
        <family val="2"/>
      </rPr>
      <t xml:space="preserve"> Line 6 divided by Line 9, multiply by $100.</t>
    </r>
    <r>
      <rPr>
        <vertAlign val="superscript"/>
        <sz val="12"/>
        <color indexed="8"/>
        <rFont val="Arial"/>
        <family val="2"/>
      </rPr>
      <t xml:space="preserve"> 5 Tex. Water Code §§ 49.23601(a)(3) and 49.23603(a)(3)</t>
    </r>
    <r>
      <rPr>
        <sz val="12"/>
        <color indexed="8"/>
        <rFont val="Arial"/>
        <family val="2"/>
      </rPr>
      <t xml:space="preserve">
</t>
    </r>
  </si>
  <si>
    <t>2023 debt tax rate.</t>
  </si>
  <si>
    <t>2023 contract tax rate</t>
  </si>
  <si>
    <t>2023 voter-approval tax rate. Add lines 10, 11 and 12.</t>
  </si>
  <si>
    <t>SECTION 2: Election Tax Rate</t>
  </si>
  <si>
    <r>
      <rPr>
        <sz val="10"/>
        <color indexed="63"/>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</si>
  <si>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2022 average taxable value of residence homestead.</t>
    </r>
    <r>
      <rPr>
        <sz val="12"/>
        <color indexed="8"/>
        <rFont val="Arial"/>
        <family val="2"/>
      </rPr>
      <t xml:space="preserve"> Enter the amount from Line 3.</t>
    </r>
  </si>
  <si>
    <t>2022 adopted total tax rate.</t>
  </si>
  <si>
    <r>
      <rPr>
        <b/>
        <sz val="12"/>
        <color indexed="8"/>
        <rFont val="Arial"/>
        <family val="2"/>
      </rPr>
      <t>2022 total tax on average residence homestead.</t>
    </r>
    <r>
      <rPr>
        <sz val="12"/>
        <color indexed="8"/>
        <rFont val="Arial"/>
        <family val="2"/>
      </rPr>
      <t xml:space="preserve"> Multiply Line 14 by Line 15</t>
    </r>
  </si>
  <si>
    <r>
      <rPr>
        <b/>
        <sz val="12"/>
        <color indexed="8"/>
        <rFont val="Arial"/>
        <family val="2"/>
      </rPr>
      <t xml:space="preserve">2023 highest amount of taxes per average residence homestead. </t>
    </r>
    <r>
      <rPr>
        <sz val="12"/>
        <color indexed="8"/>
        <rFont val="Arial"/>
        <family val="2"/>
      </rPr>
      <t>Multiply Line 16 by 1.08, divide by $100.</t>
    </r>
  </si>
  <si>
    <r>
      <rPr>
        <b/>
        <sz val="12"/>
        <color indexed="8"/>
        <rFont val="Arial"/>
        <family val="2"/>
      </rPr>
      <t>2023 tax election tax rate.</t>
    </r>
    <r>
      <rPr>
        <sz val="12"/>
        <color indexed="8"/>
        <rFont val="Arial"/>
        <family val="2"/>
      </rPr>
      <t xml:space="preserve"> Divide Line 17 by Line 9 and multiply by $100</t>
    </r>
  </si>
  <si>
    <t>SECTION 3: Taxing Unit Representative Name and Signature</t>
  </si>
  <si>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</si>
  <si>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</si>
  <si>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</si>
  <si>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07-23/9</t>
  </si>
  <si>
    <t>Page  2</t>
  </si>
  <si>
    <t xml:space="preserve">50-858• 03-18/2
</t>
  </si>
  <si>
    <r>
      <rPr>
        <sz val="10"/>
        <color indexed="63"/>
        <rFont val="Times New Roman"/>
        <family val="1"/>
      </rPr>
      <t xml:space="preserve">Form </t>
    </r>
    <r>
      <rPr>
        <b/>
        <sz val="11"/>
        <color indexed="9"/>
        <rFont val="Times New Roman"/>
        <family val="1"/>
      </rPr>
      <t>50-860</t>
    </r>
  </si>
  <si>
    <t xml:space="preserve">2023 Developed Water District Voter-Approval  Tax Rate Worksheet                            </t>
  </si>
  <si>
    <r>
      <rPr>
        <sz val="10"/>
        <color indexed="63"/>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</si>
  <si>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</si>
  <si>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</si>
  <si>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2023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</si>
  <si>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Highest 2023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</si>
  <si>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r>
      <rPr>
        <b/>
        <sz val="12"/>
        <color indexed="8"/>
        <rFont val="Arial"/>
        <family val="2"/>
      </rPr>
      <t>2022 unused increment rate.</t>
    </r>
    <r>
      <rPr>
        <sz val="12"/>
        <color indexed="8"/>
        <rFont val="Arial"/>
        <family val="2"/>
      </rPr>
      <t xml:space="preserve"> Subtract the 2022 actual tax rate and the 2022 unused increment rate from the 2022 voter-approval tax rate. If the number is less than zero, enter zero. If the year is prior to 2023, enter zero.</t>
    </r>
  </si>
  <si>
    <r>
      <rPr>
        <b/>
        <sz val="12"/>
        <color indexed="8"/>
        <rFont val="Arial"/>
        <family val="2"/>
      </rPr>
      <t xml:space="preserve">2021 unused increment rate. </t>
    </r>
    <r>
      <rPr>
        <sz val="12"/>
        <color indexed="8"/>
        <rFont val="Arial"/>
        <family val="2"/>
      </rPr>
      <t>Subtract the 2021 actual tax rate and the 2021 unused increment rate from the 2021 voter-approval tax rate. If the number is less than zero, enter zero.</t>
    </r>
  </si>
  <si>
    <r>
      <rPr>
        <b/>
        <sz val="12"/>
        <color indexed="8"/>
        <rFont val="Arial"/>
        <family val="2"/>
      </rPr>
      <t xml:space="preserve">2020 unused increment rate. </t>
    </r>
    <r>
      <rPr>
        <sz val="12"/>
        <color indexed="8"/>
        <rFont val="Arial"/>
        <family val="2"/>
      </rPr>
      <t>Subtract the 2020 actual tax rate and the 2020 unused increment rate from the 2020 voter-approval tax rate. If the number is less than zero, enter zero. If the year is prior to 2021, enter zero</t>
    </r>
  </si>
  <si>
    <r>
      <rPr>
        <b/>
        <sz val="12"/>
        <color indexed="8"/>
        <rFont val="Arial"/>
        <family val="2"/>
      </rPr>
      <t>2023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</si>
  <si>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2023 voter-approval tax rate.</t>
    </r>
    <r>
      <rPr>
        <sz val="12"/>
        <color indexed="8"/>
        <rFont val="Arial"/>
        <family val="2"/>
      </rPr>
      <t xml:space="preserve"> Add lines 10, 11, 12 and 16</t>
    </r>
  </si>
  <si>
    <t>SECTION 2: Mandatory Tax Election Rate</t>
  </si>
  <si>
    <r>
      <rPr>
        <sz val="10"/>
        <color indexed="63"/>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</si>
  <si>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2022 total tax on average residence homestead.</t>
    </r>
    <r>
      <rPr>
        <sz val="12"/>
        <color indexed="8"/>
        <rFont val="Arial"/>
        <family val="2"/>
      </rPr>
      <t xml:space="preserve"> Multiply Line 18 by Line 19</t>
    </r>
  </si>
  <si>
    <r>
      <rPr>
        <b/>
        <sz val="12"/>
        <color indexed="8"/>
        <rFont val="Arial"/>
        <family val="2"/>
      </rPr>
      <t>2023 mandatory election amount of taxes per average residence homestead.</t>
    </r>
    <r>
      <rPr>
        <sz val="12"/>
        <color indexed="8"/>
        <rFont val="Arial"/>
        <family val="2"/>
      </rPr>
      <t xml:space="preserve"> Multiply Line 20 by 1.035</t>
    </r>
  </si>
  <si>
    <r>
      <rPr>
        <b/>
        <sz val="12"/>
        <color indexed="8"/>
        <rFont val="Arial"/>
        <family val="2"/>
      </rPr>
      <t>2023 mandatory election tax rate, before unused increment.</t>
    </r>
    <r>
      <rPr>
        <sz val="12"/>
        <color indexed="8"/>
        <rFont val="Arial"/>
        <family val="2"/>
      </rPr>
      <t xml:space="preserve"> Divide Line 21 by Line 9 and multiply by $100</t>
    </r>
  </si>
  <si>
    <r>
      <rPr>
        <b/>
        <sz val="12"/>
        <color indexed="8"/>
        <rFont val="Arial"/>
        <family val="2"/>
      </rPr>
      <t>2023 mandatory tax election rate.</t>
    </r>
    <r>
      <rPr>
        <sz val="12"/>
        <color indexed="8"/>
        <rFont val="Arial"/>
        <family val="2"/>
      </rPr>
      <t xml:space="preserve"> Add Line 16 and Line 22.</t>
    </r>
  </si>
  <si>
    <r>
      <rPr>
        <sz val="10"/>
        <color indexed="63"/>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</si>
  <si>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07-23/5</t>
  </si>
  <si>
    <t xml:space="preserve">50-860• 5-20
</t>
  </si>
  <si>
    <t>Property Tax Form 50-212</t>
  </si>
  <si>
    <t>NOTICE ABOUT 2023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</si>
  <si>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</si>
  <si>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</si>
  <si>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</si>
  <si>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</si>
  <si>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</si>
  <si>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</si>
  <si>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</si>
  <si>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</si>
  <si>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</si>
  <si>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</si>
  <si>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</si>
  <si>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</si>
  <si>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</si>
  <si>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</si>
  <si>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</si>
  <si>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</si>
  <si>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</si>
  <si>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</si>
  <si>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</si>
  <si>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</si>
  <si>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</si>
  <si>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</si>
  <si>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</si>
  <si>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</si>
  <si>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</si>
  <si>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</si>
  <si>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</si>
  <si>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05-22/19</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</si>
  <si>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</si>
  <si>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</si>
  <si>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</si>
  <si>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</si>
  <si>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</si>
  <si>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</si>
  <si>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</si>
  <si>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</si>
  <si>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</si>
  <si>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</si>
  <si>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</si>
  <si>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</si>
  <si>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</si>
  <si>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</si>
  <si>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</si>
  <si>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</si>
  <si>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</si>
  <si>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</si>
  <si>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</si>
  <si>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</si>
  <si>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</si>
  <si>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</si>
  <si>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</si>
  <si>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</si>
  <si>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</si>
  <si>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</si>
  <si>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</si>
  <si>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</si>
  <si>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</si>
  <si>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</si>
  <si>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</si>
  <si>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</si>
  <si>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</si>
  <si>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</si>
  <si>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</si>
  <si>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</si>
  <si>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</si>
  <si>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</si>
  <si>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</si>
  <si>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</si>
  <si>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</si>
  <si>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</si>
  <si>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</si>
  <si>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</si>
  <si>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</si>
  <si>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</si>
  <si>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</si>
  <si>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</si>
  <si>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</si>
  <si>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</si>
  <si>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</si>
  <si>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</si>
  <si>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</si>
  <si>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05-22/19</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</si>
  <si>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</si>
  <si>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</si>
  <si>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</si>
  <si>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</si>
  <si>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</si>
  <si>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</si>
  <si>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</si>
  <si>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</si>
  <si>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</si>
  <si>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</si>
  <si>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</si>
  <si>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</si>
  <si>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</si>
  <si>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</si>
  <si>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</si>
  <si>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</si>
  <si>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</si>
  <si>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</si>
  <si>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</si>
  <si>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</si>
  <si>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</si>
  <si>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</si>
  <si>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</si>
  <si>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</si>
  <si>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</si>
  <si>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</si>
  <si>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</si>
  <si>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</si>
  <si>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</si>
  <si>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</si>
  <si>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</si>
  <si>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</si>
  <si>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</si>
  <si>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</si>
  <si>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</si>
  <si>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</si>
  <si>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</si>
  <si>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</si>
  <si>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</si>
  <si>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</si>
  <si>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</si>
  <si>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</si>
  <si>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</si>
  <si>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</si>
  <si>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</si>
  <si>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</si>
  <si>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</si>
  <si>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</si>
  <si>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</si>
  <si>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</si>
  <si>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</si>
  <si>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</si>
  <si>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</si>
  <si>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</si>
  <si>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</si>
  <si>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</si>
  <si>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</si>
  <si>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</si>
  <si>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</si>
  <si>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</si>
  <si>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</si>
  <si>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</si>
  <si>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</si>
  <si>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</si>
  <si>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</si>
  <si>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</si>
  <si>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</si>
  <si>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</si>
  <si>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</si>
  <si>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</si>
  <si>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</si>
  <si>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</si>
  <si>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</si>
  <si>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</si>
  <si>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</si>
  <si>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</si>
  <si>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</si>
  <si>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</si>
  <si>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</si>
  <si>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</si>
  <si>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</si>
  <si>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</si>
  <si>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</si>
  <si>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</si>
  <si>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</si>
  <si>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</si>
  <si>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</si>
  <si>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</si>
  <si>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</si>
  <si>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</si>
  <si>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</si>
  <si>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</si>
  <si>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</si>
  <si>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</si>
  <si>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</si>
  <si>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</si>
  <si>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</si>
  <si>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</si>
  <si>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</si>
  <si>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</si>
  <si>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</si>
  <si>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</si>
  <si>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</si>
  <si>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</si>
  <si>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</si>
  <si>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</si>
  <si>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</si>
  <si>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</si>
  <si>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</si>
  <si>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</si>
  <si>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</si>
  <si>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</si>
  <si>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</si>
  <si>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</si>
  <si>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</si>
  <si>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</si>
  <si>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</si>
  <si>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</si>
  <si>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</si>
  <si>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</si>
  <si>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</si>
  <si>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</si>
  <si>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</si>
  <si>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</si>
  <si>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</si>
  <si>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</si>
  <si>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</si>
  <si>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</si>
  <si>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</si>
  <si>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</si>
  <si>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</si>
  <si>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</si>
  <si>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</si>
  <si>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</si>
  <si>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</si>
  <si>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</si>
  <si>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</si>
  <si>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</si>
  <si>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</si>
  <si>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</si>
  <si>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</si>
  <si>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</si>
  <si>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</si>
  <si>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</si>
  <si>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</si>
  <si>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</si>
  <si>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</si>
  <si>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</si>
  <si>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</si>
  <si>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</si>
  <si>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</si>
  <si>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</si>
  <si>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</si>
  <si>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</si>
  <si>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</si>
  <si>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</si>
  <si>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</si>
  <si>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</si>
  <si>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</si>
  <si>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</si>
  <si>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</si>
  <si>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</si>
  <si>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</si>
  <si>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</si>
  <si>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</si>
  <si>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</si>
  <si>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</si>
  <si>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</si>
  <si>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</si>
  <si>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</si>
  <si>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</si>
  <si>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</si>
  <si>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</si>
  <si>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</si>
  <si>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</si>
  <si>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</si>
  <si>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</si>
  <si>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</si>
  <si>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</si>
  <si>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</si>
  <si>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</si>
  <si>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</si>
  <si>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</si>
  <si>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</si>
  <si>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</si>
  <si>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</si>
  <si>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</si>
  <si>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</si>
  <si>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</si>
  <si>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</si>
  <si>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</si>
  <si>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</si>
  <si>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</si>
  <si>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</si>
  <si>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</si>
  <si>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</si>
  <si>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</si>
  <si>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</si>
  <si>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</si>
  <si>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</si>
  <si>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</si>
  <si>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</si>
  <si>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</si>
  <si>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</si>
  <si>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</si>
  <si>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</si>
  <si>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</si>
  <si>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</si>
  <si>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</si>
  <si>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</si>
  <si>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</si>
  <si>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</si>
  <si>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</si>
  <si>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</si>
  <si>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</si>
  <si>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</si>
  <si>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</si>
  <si>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</si>
  <si>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</si>
  <si>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</si>
  <si>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</si>
  <si>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</si>
  <si>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</si>
  <si>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</si>
  <si>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</si>
  <si>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</si>
  <si>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</si>
  <si>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</si>
  <si>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</si>
  <si>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</si>
  <si>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</si>
  <si>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</si>
  <si>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</si>
  <si>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</si>
  <si>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</si>
  <si>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</si>
  <si>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</si>
  <si>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</si>
  <si>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</si>
  <si>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</si>
  <si>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</si>
  <si>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05-22/9</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</si>
  <si>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</si>
  <si>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</si>
  <si>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</si>
  <si>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</si>
  <si>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</si>
  <si>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</si>
  <si>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05-22/9</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</si>
  <si>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</si>
  <si>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</si>
  <si>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</si>
  <si>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</si>
  <si>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</si>
  <si>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</si>
  <si>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</si>
  <si>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</si>
  <si>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</si>
  <si>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</si>
  <si>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</si>
  <si>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</si>
  <si>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</si>
  <si>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</si>
  <si>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</si>
  <si>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</si>
  <si>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</si>
  <si>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</si>
  <si>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</si>
  <si>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</si>
  <si>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</si>
  <si>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</si>
  <si>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</si>
  <si>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</si>
  <si>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</si>
  <si>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</si>
  <si>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</si>
  <si>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</si>
  <si>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</si>
  <si>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</si>
  <si>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</si>
  <si>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</si>
  <si>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</si>
  <si>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</si>
  <si>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</si>
  <si>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</si>
  <si>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</si>
  <si>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</si>
  <si>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</si>
  <si>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</si>
  <si>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</si>
  <si>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</si>
  <si>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</si>
  <si>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</si>
  <si>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</si>
  <si>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</si>
  <si>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</si>
  <si>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05-22/9</t>
  </si>
  <si>
    <t xml:space="preserve">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</si>
</sst>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3">
    <font>
      <sz val="10"/>
      <color rgb="FF000000"/>
      <name val="Times New Roman"/>
      <family val="1"/>
    </font>
    <font>
      <b/>
      <sz val="11"/>
      <name val="Calibri"/>
      <family val="2"/>
    </font>
    <font>
      <i/>
      <sz val="11"/>
      <name val="Calibri"/>
      <family val="2"/>
    </font>
    <font>
      <b/>
      <i/>
      <sz val="11"/>
      <name val="Calibri"/>
      <family val="2"/>
    </font>
    <font>
      <sz val="10"/>
      <color indexed="63"/>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b/>
      <sz val="10"/>
      <color indexed="9"/>
      <name val="Times New Roman"/>
      <family val="1"/>
    </font>
    <font>
      <vertAlign val="superscript"/>
      <sz val="10"/>
      <color indexed="8"/>
      <name val="Arial"/>
      <family val="2"/>
    </font>
    <font>
      <b/>
      <sz val="9"/>
      <name val="Tahoma"/>
      <family val="2"/>
    </font>
    <font>
      <sz val="9"/>
      <name val="Tahoma"/>
      <family val="2"/>
    </font>
    <font>
      <sz val="11"/>
      <color indexed="8"/>
      <name val="Calibri"/>
      <family val="2"/>
    </font>
    <font>
      <sz val="10"/>
      <color indexed="8"/>
      <name val="Times New Roman"/>
      <family val="1"/>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u val="single"/>
      <sz val="14"/>
      <color indexed="12"/>
      <name val="Calibri"/>
      <family val="2"/>
    </font>
    <font>
      <b/>
      <sz val="15"/>
      <color indexed="1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0" fillId="0" borderId="0">
      <alignment/>
      <protection/>
    </xf>
    <xf numFmtId="0" fontId="10" fillId="0" borderId="0">
      <alignment/>
      <protection/>
    </xf>
    <xf numFmtId="0" fontId="93" fillId="0" borderId="0">
      <alignment/>
      <protection/>
    </xf>
    <xf numFmtId="0" fontId="10"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25" borderId="0">
      <alignment horizontal="left"/>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1065">
    <xf numFmtId="0" fontId="0" fillId="0" borderId="0" xfId="0" applyFont="1" applyFill="1" applyBorder="1" applyAlignment="1">
      <alignment horizontal="left" vertical="top"/>
    </xf>
    <xf numFmtId="0" fontId="113" fillId="0" borderId="0" xfId="0" applyFont="1" applyFill="1" applyBorder="1" applyAlignment="1" applyProtection="1">
      <alignment horizontal="left" vertical="top"/>
      <protection/>
    </xf>
    <xf numFmtId="0" fontId="114" fillId="0" borderId="0" xfId="0" applyFont="1" applyFill="1" applyBorder="1" applyAlignment="1">
      <alignment horizontal="left" vertical="top"/>
    </xf>
    <xf numFmtId="0" fontId="115"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6" fillId="0" borderId="0" xfId="0" applyFont="1" applyAlignment="1">
      <alignment horizontal="left" vertical="top"/>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8"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9" fillId="0" borderId="0" xfId="0" applyFont="1" applyFill="1" applyBorder="1" applyAlignment="1" applyProtection="1">
      <alignment horizontal="left" vertical="top"/>
      <protection/>
    </xf>
    <xf numFmtId="0" fontId="120" fillId="20" borderId="16" xfId="33" applyNumberFormat="1" applyFont="1" applyBorder="1" applyAlignment="1" applyProtection="1">
      <alignment horizontal="left"/>
      <protection/>
    </xf>
    <xf numFmtId="0" fontId="120" fillId="20" borderId="0" xfId="33" applyNumberFormat="1" applyFont="1" applyBorder="1" applyAlignment="1" applyProtection="1">
      <alignment horizontal="center"/>
      <protection/>
    </xf>
    <xf numFmtId="0" fontId="117" fillId="0" borderId="16"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3" fontId="121" fillId="2" borderId="18" xfId="15" applyNumberFormat="1" applyFont="1" applyBorder="1" applyAlignment="1" applyProtection="1">
      <alignment horizontal="right" vertical="top"/>
      <protection locked="0"/>
    </xf>
    <xf numFmtId="0" fontId="117" fillId="0" borderId="19" xfId="0" applyFont="1" applyFill="1" applyBorder="1" applyAlignment="1" applyProtection="1">
      <alignment horizontal="left" vertical="top"/>
      <protection/>
    </xf>
    <xf numFmtId="0" fontId="117" fillId="0" borderId="20" xfId="0" applyFont="1" applyFill="1" applyBorder="1" applyAlignment="1" applyProtection="1">
      <alignment horizontal="left" vertical="top"/>
      <protection/>
    </xf>
    <xf numFmtId="3" fontId="121" fillId="2" borderId="21" xfId="15" applyNumberFormat="1" applyFont="1" applyBorder="1" applyAlignment="1" applyProtection="1">
      <alignment horizontal="right" vertical="top"/>
      <protection locked="0"/>
    </xf>
    <xf numFmtId="0" fontId="117" fillId="0" borderId="22"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xf>
    <xf numFmtId="0" fontId="117" fillId="0" borderId="23" xfId="0" applyFont="1" applyFill="1" applyBorder="1" applyAlignment="1" applyProtection="1">
      <alignment horizontal="left" vertical="top"/>
      <protection/>
    </xf>
    <xf numFmtId="0" fontId="117" fillId="0" borderId="18" xfId="0" applyFont="1" applyFill="1" applyBorder="1" applyAlignment="1" applyProtection="1">
      <alignment horizontal="left" vertical="top"/>
      <protection/>
    </xf>
    <xf numFmtId="0" fontId="117" fillId="0" borderId="24" xfId="0" applyFont="1" applyFill="1" applyBorder="1" applyAlignment="1" applyProtection="1">
      <alignment horizontal="left" vertical="top"/>
      <protection/>
    </xf>
    <xf numFmtId="0" fontId="118" fillId="0" borderId="17" xfId="0" applyFont="1" applyFill="1" applyBorder="1" applyAlignment="1" applyProtection="1">
      <alignment horizontal="left" vertical="top"/>
      <protection/>
    </xf>
    <xf numFmtId="0" fontId="117" fillId="0" borderId="25" xfId="0" applyFont="1" applyFill="1" applyBorder="1" applyAlignment="1" applyProtection="1">
      <alignment horizontal="left" vertical="top"/>
      <protection/>
    </xf>
    <xf numFmtId="0" fontId="117" fillId="0" borderId="26" xfId="0" applyFont="1" applyFill="1" applyBorder="1" applyAlignment="1" applyProtection="1">
      <alignment horizontal="left" vertical="top"/>
      <protection/>
    </xf>
    <xf numFmtId="0" fontId="118" fillId="0" borderId="27"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7" fillId="0" borderId="28" xfId="0" applyFont="1" applyFill="1" applyBorder="1" applyAlignment="1" applyProtection="1">
      <alignment horizontal="left" vertical="top"/>
      <protection/>
    </xf>
    <xf numFmtId="0" fontId="117" fillId="0" borderId="29" xfId="0" applyFont="1" applyFill="1" applyBorder="1" applyAlignment="1" applyProtection="1">
      <alignment horizontal="left" vertical="top"/>
      <protection/>
    </xf>
    <xf numFmtId="3" fontId="121" fillId="2" borderId="23" xfId="15" applyNumberFormat="1" applyFont="1" applyBorder="1" applyAlignment="1" applyProtection="1">
      <alignment horizontal="right" vertical="top"/>
      <protection locked="0"/>
    </xf>
    <xf numFmtId="170" fontId="121" fillId="2" borderId="18" xfId="15" applyNumberFormat="1" applyFont="1" applyBorder="1" applyAlignment="1" applyProtection="1">
      <alignment horizontal="right" vertical="top"/>
      <protection locked="0"/>
    </xf>
    <xf numFmtId="169" fontId="121" fillId="2" borderId="18" xfId="15" applyNumberFormat="1" applyFont="1" applyBorder="1" applyAlignment="1" applyProtection="1">
      <alignment horizontal="right" vertical="top"/>
      <protection locked="0"/>
    </xf>
    <xf numFmtId="0" fontId="117" fillId="0" borderId="21" xfId="0" applyFont="1" applyFill="1" applyBorder="1" applyAlignment="1" applyProtection="1">
      <alignment horizontal="left" vertical="top"/>
      <protection/>
    </xf>
    <xf numFmtId="169" fontId="121" fillId="2" borderId="23" xfId="15" applyNumberFormat="1" applyFont="1" applyBorder="1" applyAlignment="1" applyProtection="1">
      <alignment horizontal="right" vertical="top"/>
      <protection locked="0"/>
    </xf>
    <xf numFmtId="0" fontId="117" fillId="0" borderId="30" xfId="0" applyFont="1" applyFill="1" applyBorder="1" applyAlignment="1" applyProtection="1">
      <alignment horizontal="left" vertical="top"/>
      <protection/>
    </xf>
    <xf numFmtId="0" fontId="117" fillId="0" borderId="31" xfId="0" applyFont="1" applyFill="1" applyBorder="1" applyAlignment="1" applyProtection="1">
      <alignment horizontal="left" vertical="top"/>
      <protection/>
    </xf>
    <xf numFmtId="3" fontId="121" fillId="2" borderId="19" xfId="15" applyNumberFormat="1" applyFont="1" applyBorder="1" applyAlignment="1" applyProtection="1">
      <alignment horizontal="right" vertical="top"/>
      <protection locked="0"/>
    </xf>
    <xf numFmtId="0" fontId="118" fillId="0" borderId="25" xfId="0" applyFont="1" applyFill="1" applyBorder="1" applyAlignment="1" applyProtection="1">
      <alignment horizontal="left" vertical="top"/>
      <protection/>
    </xf>
    <xf numFmtId="0" fontId="117" fillId="0" borderId="32" xfId="0" applyFont="1" applyFill="1" applyBorder="1" applyAlignment="1" applyProtection="1">
      <alignment horizontal="left" vertical="top"/>
      <protection/>
    </xf>
    <xf numFmtId="0" fontId="117" fillId="0" borderId="3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3" fontId="121" fillId="2" borderId="35" xfId="15" applyNumberFormat="1" applyFont="1" applyBorder="1" applyAlignment="1" applyProtection="1">
      <alignment horizontal="right" vertical="top"/>
      <protection locked="0"/>
    </xf>
    <xf numFmtId="0" fontId="117" fillId="34" borderId="23" xfId="0" applyFont="1" applyFill="1" applyBorder="1" applyAlignment="1" applyProtection="1">
      <alignment horizontal="left" vertical="top"/>
      <protection/>
    </xf>
    <xf numFmtId="0" fontId="117" fillId="34" borderId="24" xfId="0" applyFont="1" applyFill="1" applyBorder="1" applyAlignment="1" applyProtection="1">
      <alignment horizontal="left" vertical="top"/>
      <protection/>
    </xf>
    <xf numFmtId="0" fontId="117" fillId="2" borderId="23" xfId="0" applyFont="1" applyFill="1" applyBorder="1" applyAlignment="1" applyProtection="1">
      <alignment horizontal="right" vertical="top"/>
      <protection locked="0"/>
    </xf>
    <xf numFmtId="0" fontId="117" fillId="35" borderId="0" xfId="0" applyFont="1" applyFill="1" applyBorder="1" applyAlignment="1" applyProtection="1">
      <alignment horizontal="left" vertical="top"/>
      <protection/>
    </xf>
    <xf numFmtId="0" fontId="117" fillId="0" borderId="36" xfId="0" applyFont="1" applyFill="1" applyBorder="1" applyAlignment="1" applyProtection="1">
      <alignment horizontal="left" vertical="top"/>
      <protection/>
    </xf>
    <xf numFmtId="0" fontId="117" fillId="0" borderId="37" xfId="0" applyFont="1" applyFill="1" applyBorder="1" applyAlignment="1" applyProtection="1">
      <alignment horizontal="left" vertical="top"/>
      <protection/>
    </xf>
    <xf numFmtId="0" fontId="113" fillId="0" borderId="0" xfId="0" applyFont="1" applyFill="1" applyBorder="1" applyAlignment="1" applyProtection="1">
      <alignment vertical="top"/>
      <protection/>
    </xf>
    <xf numFmtId="0" fontId="122" fillId="20" borderId="0" xfId="0" applyFont="1" applyFill="1" applyBorder="1" applyAlignment="1">
      <alignment horizontal="right" vertical="top" wrapText="1"/>
    </xf>
    <xf numFmtId="14" fontId="123" fillId="0" borderId="0" xfId="0" applyNumberFormat="1" applyFont="1" applyFill="1" applyBorder="1" applyAlignment="1" applyProtection="1">
      <alignment horizontal="right" vertical="top"/>
      <protection/>
    </xf>
    <xf numFmtId="0" fontId="124" fillId="35"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25" fillId="20" borderId="38" xfId="33" applyFont="1" applyBorder="1" applyAlignment="1" applyProtection="1">
      <alignment horizontal="center" vertical="center" wrapText="1"/>
      <protection/>
    </xf>
    <xf numFmtId="171" fontId="125" fillId="20" borderId="38" xfId="33" applyNumberFormat="1" applyFont="1" applyBorder="1" applyAlignment="1" applyProtection="1">
      <alignment horizontal="center" vertical="center" wrapText="1"/>
      <protection/>
    </xf>
    <xf numFmtId="168" fontId="126"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6"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3"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7"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7"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8"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6"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7" fillId="0" borderId="41" xfId="15" applyNumberFormat="1" applyFont="1" applyFill="1" applyBorder="1" applyAlignment="1" applyProtection="1">
      <alignment wrapText="1"/>
      <protection/>
    </xf>
    <xf numFmtId="171" fontId="127" fillId="0" borderId="43" xfId="15" applyNumberFormat="1" applyFont="1" applyFill="1" applyBorder="1" applyAlignment="1" applyProtection="1">
      <alignment wrapText="1"/>
      <protection/>
    </xf>
    <xf numFmtId="171" fontId="127" fillId="0" borderId="58" xfId="15" applyNumberFormat="1" applyFont="1" applyFill="1" applyBorder="1" applyAlignment="1" applyProtection="1">
      <alignment wrapText="1"/>
      <protection/>
    </xf>
    <xf numFmtId="171" fontId="127"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7"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8" fillId="0" borderId="39" xfId="0" applyNumberFormat="1"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8"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5"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7" fillId="2" borderId="41" xfId="15" applyNumberFormat="1" applyFont="1" applyFill="1" applyBorder="1" applyAlignment="1" applyProtection="1">
      <alignment wrapText="1"/>
      <protection locked="0"/>
    </xf>
    <xf numFmtId="0" fontId="129" fillId="0" borderId="45" xfId="0" applyFont="1" applyFill="1" applyBorder="1" applyAlignment="1" applyProtection="1">
      <alignment vertical="top" wrapText="1"/>
      <protection/>
    </xf>
    <xf numFmtId="0" fontId="113" fillId="0" borderId="46" xfId="0" applyFont="1" applyFill="1" applyBorder="1" applyAlignment="1" applyProtection="1">
      <alignment vertical="top"/>
      <protection/>
    </xf>
    <xf numFmtId="168" fontId="126"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7"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6" fillId="0" borderId="40" xfId="0" applyNumberFormat="1" applyFont="1" applyFill="1" applyBorder="1" applyAlignment="1" applyProtection="1">
      <alignment horizontal="left" vertical="top" wrapText="1"/>
      <protection/>
    </xf>
    <xf numFmtId="169" fontId="127" fillId="2" borderId="64" xfId="15" applyNumberFormat="1" applyFont="1" applyFill="1" applyBorder="1" applyAlignment="1" applyProtection="1">
      <alignment wrapText="1"/>
      <protection locked="0"/>
    </xf>
    <xf numFmtId="0" fontId="113" fillId="0" borderId="65" xfId="0" applyFont="1" applyFill="1" applyBorder="1" applyAlignment="1" applyProtection="1">
      <alignment horizontal="left" vertical="top"/>
      <protection/>
    </xf>
    <xf numFmtId="0" fontId="113" fillId="0" borderId="62" xfId="0" applyFont="1" applyFill="1" applyBorder="1" applyAlignment="1" applyProtection="1">
      <alignment horizontal="left" vertical="top" wrapText="1"/>
      <protection/>
    </xf>
    <xf numFmtId="169" fontId="126" fillId="2" borderId="54" xfId="0" applyNumberFormat="1" applyFont="1" applyFill="1" applyBorder="1" applyAlignment="1" applyProtection="1">
      <alignment/>
      <protection locked="0"/>
    </xf>
    <xf numFmtId="0" fontId="113" fillId="0" borderId="49" xfId="0" applyFont="1" applyFill="1" applyBorder="1" applyAlignment="1" applyProtection="1">
      <alignment horizontal="left" vertical="top" wrapText="1"/>
      <protection/>
    </xf>
    <xf numFmtId="169" fontId="126" fillId="2" borderId="64" xfId="0" applyNumberFormat="1" applyFont="1" applyFill="1" applyBorder="1" applyAlignment="1" applyProtection="1">
      <alignment horizontal="right" wrapText="1"/>
      <protection locked="0"/>
    </xf>
    <xf numFmtId="171" fontId="126" fillId="0" borderId="66" xfId="0" applyNumberFormat="1" applyFont="1" applyFill="1" applyBorder="1" applyAlignment="1" applyProtection="1">
      <alignment vertical="top"/>
      <protection locked="0"/>
    </xf>
    <xf numFmtId="0" fontId="113" fillId="0" borderId="52" xfId="0" applyFont="1" applyFill="1" applyBorder="1" applyAlignment="1" applyProtection="1">
      <alignment horizontal="left" vertical="top" wrapText="1"/>
      <protection/>
    </xf>
    <xf numFmtId="171" fontId="126" fillId="0" borderId="60" xfId="0" applyNumberFormat="1" applyFont="1" applyFill="1" applyBorder="1" applyAlignment="1" applyProtection="1">
      <alignment vertical="top"/>
      <protection locked="0"/>
    </xf>
    <xf numFmtId="168" fontId="126"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7" fillId="2" borderId="56"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171" fontId="127" fillId="2" borderId="64" xfId="15" applyNumberFormat="1" applyFont="1" applyBorder="1" applyAlignment="1" applyProtection="1">
      <alignment wrapText="1"/>
      <protection locked="0"/>
    </xf>
    <xf numFmtId="0" fontId="11" fillId="0" borderId="52" xfId="0" applyFont="1" applyFill="1" applyBorder="1" applyAlignment="1" applyProtection="1">
      <alignment horizontal="left" vertical="top"/>
      <protection/>
    </xf>
    <xf numFmtId="0" fontId="113" fillId="0" borderId="50" xfId="0" applyFont="1" applyFill="1" applyBorder="1" applyAlignment="1" applyProtection="1">
      <alignment horizontal="left" vertical="top"/>
      <protection/>
    </xf>
    <xf numFmtId="171" fontId="127"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3"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7" fillId="0" borderId="70" xfId="15" applyNumberFormat="1" applyFont="1" applyFill="1" applyBorder="1" applyAlignment="1" applyProtection="1">
      <alignment horizontal="right" wrapText="1"/>
      <protection/>
    </xf>
    <xf numFmtId="171" fontId="126" fillId="0" borderId="69"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vertical="center"/>
      <protection/>
    </xf>
    <xf numFmtId="168" fontId="126" fillId="36" borderId="55" xfId="0" applyNumberFormat="1" applyFont="1" applyFill="1" applyBorder="1" applyAlignment="1" applyProtection="1">
      <alignment horizontal="left" vertical="top" wrapText="1"/>
      <protection/>
    </xf>
    <xf numFmtId="169" fontId="126" fillId="36" borderId="56" xfId="0" applyNumberFormat="1" applyFont="1" applyFill="1" applyBorder="1" applyAlignment="1" applyProtection="1">
      <alignment horizontal="right" vertical="center"/>
      <protection locked="0"/>
    </xf>
    <xf numFmtId="0" fontId="125" fillId="20" borderId="66" xfId="33" applyFont="1" applyBorder="1" applyAlignment="1" applyProtection="1">
      <alignment horizontal="center" vertical="center"/>
      <protection/>
    </xf>
    <xf numFmtId="0" fontId="125" fillId="20" borderId="52" xfId="33" applyFont="1" applyBorder="1" applyAlignment="1" applyProtection="1">
      <alignment horizontal="center" vertical="center"/>
      <protection/>
    </xf>
    <xf numFmtId="0" fontId="125" fillId="20" borderId="60" xfId="33" applyFont="1" applyBorder="1" applyAlignment="1" applyProtection="1">
      <alignment horizontal="center" vertical="center"/>
      <protection/>
    </xf>
    <xf numFmtId="168" fontId="126" fillId="0" borderId="71" xfId="0" applyNumberFormat="1" applyFont="1" applyFill="1" applyBorder="1" applyAlignment="1" applyProtection="1">
      <alignment horizontal="left" vertical="top" wrapText="1"/>
      <protection/>
    </xf>
    <xf numFmtId="171" fontId="127" fillId="2" borderId="54" xfId="15" applyNumberFormat="1" applyFont="1" applyBorder="1" applyAlignment="1" applyProtection="1">
      <alignment horizontal="right" wrapText="1"/>
      <protection locked="0"/>
    </xf>
    <xf numFmtId="171" fontId="127" fillId="0" borderId="54" xfId="15" applyNumberFormat="1" applyFont="1" applyFill="1" applyBorder="1" applyAlignment="1" applyProtection="1">
      <alignment wrapText="1"/>
      <protection/>
    </xf>
    <xf numFmtId="169" fontId="127" fillId="0" borderId="54" xfId="15" applyNumberFormat="1" applyFont="1" applyFill="1" applyBorder="1" applyAlignment="1" applyProtection="1">
      <alignment horizontal="right" wrapText="1"/>
      <protection/>
    </xf>
    <xf numFmtId="169" fontId="126" fillId="0" borderId="54" xfId="0" applyNumberFormat="1" applyFont="1" applyFill="1" applyBorder="1" applyAlignment="1" applyProtection="1">
      <alignment vertical="center"/>
      <protection/>
    </xf>
    <xf numFmtId="168" fontId="126"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6" fillId="0" borderId="0" xfId="0" applyNumberFormat="1" applyFont="1" applyFill="1" applyBorder="1" applyAlignment="1" applyProtection="1">
      <alignment vertical="center"/>
      <protection/>
    </xf>
    <xf numFmtId="169" fontId="126" fillId="0" borderId="54" xfId="0" applyNumberFormat="1" applyFont="1" applyFill="1" applyBorder="1" applyAlignment="1" applyProtection="1">
      <alignment/>
      <protection/>
    </xf>
    <xf numFmtId="169" fontId="126" fillId="2" borderId="54" xfId="0" applyNumberFormat="1" applyFont="1" applyFill="1" applyBorder="1" applyAlignment="1" applyProtection="1">
      <alignment horizontal="right"/>
      <protection locked="0"/>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169" fontId="127" fillId="0" borderId="72" xfId="15" applyNumberFormat="1" applyFont="1" applyFill="1" applyBorder="1" applyAlignment="1" applyProtection="1">
      <alignment horizontal="right"/>
      <protection/>
    </xf>
    <xf numFmtId="0" fontId="113" fillId="0" borderId="0" xfId="0" applyFont="1" applyFill="1" applyBorder="1" applyAlignment="1">
      <alignment horizontal="right" vertical="top"/>
    </xf>
    <xf numFmtId="0" fontId="130" fillId="35" borderId="0" xfId="15" applyNumberFormat="1" applyFont="1" applyFill="1" applyBorder="1" applyAlignment="1" applyProtection="1">
      <alignment horizontal="right"/>
      <protection/>
    </xf>
    <xf numFmtId="0" fontId="127" fillId="2" borderId="72" xfId="15" applyNumberFormat="1" applyFont="1" applyFill="1" applyBorder="1" applyAlignment="1" applyProtection="1">
      <alignment horizontal="right"/>
      <protection locked="0"/>
    </xf>
    <xf numFmtId="14" fontId="126" fillId="2" borderId="73" xfId="0" applyNumberFormat="1" applyFont="1" applyFill="1" applyBorder="1" applyAlignment="1" applyProtection="1">
      <alignment horizontal="right" vertical="top"/>
      <protection locked="0"/>
    </xf>
    <xf numFmtId="0" fontId="131"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6"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6" fillId="0" borderId="69" xfId="0" applyNumberFormat="1" applyFont="1" applyFill="1" applyBorder="1" applyAlignment="1" applyProtection="1">
      <alignment horizontal="left" vertical="top"/>
      <protection/>
    </xf>
    <xf numFmtId="171" fontId="130" fillId="35" borderId="69" xfId="15" applyNumberFormat="1" applyFont="1" applyFill="1" applyBorder="1" applyAlignment="1" applyProtection="1">
      <alignment horizontal="right" vertical="center" wrapText="1"/>
      <protection/>
    </xf>
    <xf numFmtId="168" fontId="126"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7" fillId="0" borderId="64" xfId="15" applyNumberFormat="1" applyFont="1" applyFill="1" applyBorder="1" applyAlignment="1" applyProtection="1">
      <alignment horizontal="right" wrapText="1"/>
      <protection/>
    </xf>
    <xf numFmtId="171" fontId="130" fillId="35" borderId="66" xfId="15" applyNumberFormat="1" applyFont="1" applyFill="1" applyBorder="1" applyAlignment="1" applyProtection="1">
      <alignment horizontal="right" vertical="center" wrapText="1"/>
      <protection/>
    </xf>
    <xf numFmtId="171" fontId="127" fillId="0" borderId="56" xfId="15" applyNumberFormat="1" applyFont="1" applyFill="1" applyBorder="1" applyAlignment="1" applyProtection="1">
      <alignment horizontal="right" wrapText="1"/>
      <protection/>
    </xf>
    <xf numFmtId="168" fontId="126"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6"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6"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6" fillId="35" borderId="74" xfId="0" applyNumberFormat="1" applyFont="1" applyFill="1" applyBorder="1" applyAlignment="1" applyProtection="1">
      <alignment horizontal="right" vertical="center"/>
      <protection/>
    </xf>
    <xf numFmtId="171" fontId="126" fillId="2" borderId="56" xfId="0" applyNumberFormat="1" applyFont="1" applyFill="1" applyBorder="1" applyAlignment="1" applyProtection="1">
      <alignment horizontal="right"/>
      <protection locked="0"/>
    </xf>
    <xf numFmtId="171" fontId="126" fillId="35" borderId="60" xfId="0" applyNumberFormat="1" applyFont="1" applyFill="1" applyBorder="1" applyAlignment="1" applyProtection="1">
      <alignment horizontal="right" vertical="center"/>
      <protection/>
    </xf>
    <xf numFmtId="0" fontId="126"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6" fillId="35" borderId="64" xfId="0" applyNumberFormat="1" applyFont="1" applyFill="1" applyBorder="1" applyAlignment="1" applyProtection="1">
      <alignment horizontal="right" vertical="center"/>
      <protection/>
    </xf>
    <xf numFmtId="168" fontId="126"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27" fillId="2" borderId="75" xfId="15" applyNumberFormat="1" applyFont="1" applyBorder="1" applyAlignment="1" applyProtection="1">
      <alignment horizontal="right" wrapText="1"/>
      <protection locked="0"/>
    </xf>
    <xf numFmtId="171" fontId="126" fillId="0" borderId="64" xfId="0" applyNumberFormat="1" applyFont="1" applyFill="1" applyBorder="1" applyAlignment="1" applyProtection="1">
      <alignment horizontal="right" wrapText="1"/>
      <protection/>
    </xf>
    <xf numFmtId="171" fontId="126" fillId="0" borderId="56" xfId="0" applyNumberFormat="1" applyFont="1" applyFill="1" applyBorder="1" applyAlignment="1" applyProtection="1">
      <alignment horizontal="right" wrapText="1"/>
      <protection/>
    </xf>
    <xf numFmtId="0" fontId="113" fillId="0" borderId="74" xfId="0" applyFont="1" applyFill="1" applyBorder="1" applyAlignment="1" applyProtection="1">
      <alignment horizontal="left" vertical="top" wrapText="1"/>
      <protection/>
    </xf>
    <xf numFmtId="171" fontId="127"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6" fillId="35" borderId="54" xfId="0" applyNumberFormat="1" applyFont="1" applyFill="1" applyBorder="1" applyAlignment="1" applyProtection="1">
      <alignment horizontal="left" vertical="top"/>
      <protection/>
    </xf>
    <xf numFmtId="171" fontId="127"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7" fillId="35" borderId="54" xfId="15" applyNumberFormat="1" applyFont="1" applyFill="1" applyBorder="1" applyAlignment="1" applyProtection="1">
      <alignment horizontal="right" vertical="center" wrapText="1"/>
      <protection/>
    </xf>
    <xf numFmtId="168" fontId="128"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32" fillId="35" borderId="0" xfId="15" applyNumberFormat="1" applyFont="1" applyFill="1" applyBorder="1" applyAlignment="1" applyProtection="1">
      <alignment horizontal="right" vertical="center" wrapText="1"/>
      <protection/>
    </xf>
    <xf numFmtId="0" fontId="133"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7"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6"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6"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3"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9"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30"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7"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7" fillId="0" borderId="54" xfId="15" applyNumberFormat="1" applyFont="1" applyFill="1" applyBorder="1" applyAlignment="1" applyProtection="1">
      <alignment horizontal="right" wrapText="1"/>
      <protection/>
    </xf>
    <xf numFmtId="168" fontId="126"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6"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7"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7" fillId="35" borderId="54" xfId="15" applyNumberFormat="1" applyFont="1" applyFill="1" applyBorder="1" applyAlignment="1" applyProtection="1">
      <alignment horizontal="right" wrapText="1"/>
      <protection/>
    </xf>
    <xf numFmtId="171" fontId="127" fillId="35" borderId="54" xfId="21" applyNumberFormat="1" applyFont="1" applyFill="1" applyBorder="1" applyAlignment="1" applyProtection="1">
      <alignment horizontal="right" wrapText="1"/>
      <protection/>
    </xf>
    <xf numFmtId="169" fontId="127" fillId="35" borderId="54" xfId="15" applyNumberFormat="1" applyFont="1" applyFill="1" applyBorder="1" applyAlignment="1" applyProtection="1">
      <alignment horizontal="right" wrapText="1"/>
      <protection/>
    </xf>
    <xf numFmtId="0" fontId="125"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7" fillId="2" borderId="54" xfId="15" applyNumberFormat="1" applyFont="1" applyFill="1" applyBorder="1" applyAlignment="1" applyProtection="1">
      <alignment horizontal="right" wrapText="1"/>
      <protection locked="0"/>
    </xf>
    <xf numFmtId="171" fontId="130" fillId="35" borderId="62" xfId="15" applyNumberFormat="1" applyFont="1" applyFill="1" applyBorder="1" applyAlignment="1" applyProtection="1">
      <alignment horizontal="right" wrapText="1"/>
      <protection/>
    </xf>
    <xf numFmtId="171" fontId="130" fillId="35" borderId="74" xfId="15" applyNumberFormat="1" applyFont="1" applyFill="1" applyBorder="1" applyAlignment="1" applyProtection="1">
      <alignment horizontal="right" wrapText="1"/>
      <protection/>
    </xf>
    <xf numFmtId="171" fontId="127"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7" fillId="0" borderId="54" xfId="15" applyNumberFormat="1" applyFont="1" applyFill="1" applyBorder="1" applyAlignment="1" applyProtection="1">
      <alignment horizontal="right"/>
      <protection/>
    </xf>
    <xf numFmtId="9" fontId="127" fillId="2" borderId="77" xfId="15" applyNumberFormat="1" applyFont="1" applyBorder="1" applyAlignment="1" applyProtection="1">
      <alignment horizontal="right" wrapText="1"/>
      <protection locked="0"/>
    </xf>
    <xf numFmtId="9" fontId="126" fillId="2" borderId="64" xfId="0" applyNumberFormat="1" applyFont="1" applyFill="1" applyBorder="1" applyAlignment="1" applyProtection="1">
      <alignment horizontal="right" wrapText="1"/>
      <protection locked="0"/>
    </xf>
    <xf numFmtId="9" fontId="126"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7" fillId="0" borderId="54" xfId="15" applyNumberFormat="1" applyFont="1" applyFill="1" applyBorder="1" applyAlignment="1" applyProtection="1">
      <alignment horizontal="right" wrapText="1"/>
      <protection/>
    </xf>
    <xf numFmtId="169" fontId="127" fillId="0" borderId="54" xfId="15" applyNumberFormat="1" applyFont="1" applyFill="1" applyBorder="1" applyAlignment="1" applyProtection="1">
      <alignment horizontal="right" vertical="center" wrapText="1"/>
      <protection locked="0"/>
    </xf>
    <xf numFmtId="168" fontId="126"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7" fillId="0" borderId="51" xfId="15" applyNumberFormat="1" applyFont="1" applyFill="1" applyBorder="1" applyAlignment="1" applyProtection="1">
      <alignment horizontal="right" vertical="center" wrapText="1"/>
      <protection locked="0"/>
    </xf>
    <xf numFmtId="0" fontId="113" fillId="35" borderId="0" xfId="0" applyFont="1" applyFill="1" applyBorder="1" applyAlignment="1">
      <alignment vertical="top" wrapText="1"/>
    </xf>
    <xf numFmtId="171" fontId="127" fillId="2" borderId="62" xfId="15" applyNumberFormat="1" applyFont="1" applyBorder="1" applyAlignment="1" applyProtection="1">
      <alignment horizontal="right" wrapText="1"/>
      <protection locked="0"/>
    </xf>
    <xf numFmtId="171" fontId="127"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3" fillId="0" borderId="0" xfId="15" applyFont="1" applyFill="1" applyBorder="1" applyAlignment="1">
      <alignment horizontal="left" vertical="top"/>
    </xf>
    <xf numFmtId="168" fontId="134" fillId="35" borderId="78" xfId="0" applyNumberFormat="1" applyFont="1" applyFill="1" applyBorder="1" applyAlignment="1" applyProtection="1">
      <alignment vertical="center" wrapText="1"/>
      <protection/>
    </xf>
    <xf numFmtId="0" fontId="133" fillId="20" borderId="52" xfId="33" applyFont="1" applyBorder="1" applyAlignment="1" applyProtection="1">
      <alignment horizontal="center" vertical="center"/>
      <protection/>
    </xf>
    <xf numFmtId="0" fontId="133" fillId="20" borderId="60" xfId="33" applyFont="1" applyBorder="1" applyAlignment="1" applyProtection="1">
      <alignment horizontal="center" vertical="center"/>
      <protection/>
    </xf>
    <xf numFmtId="168" fontId="135" fillId="0" borderId="69" xfId="0" applyNumberFormat="1" applyFont="1" applyFill="1" applyBorder="1" applyAlignment="1" applyProtection="1">
      <alignment horizontal="left" vertical="top"/>
      <protection/>
    </xf>
    <xf numFmtId="169" fontId="136" fillId="0" borderId="62" xfId="15" applyNumberFormat="1" applyFont="1" applyFill="1" applyBorder="1" applyAlignment="1" applyProtection="1">
      <alignment horizontal="right" wrapText="1"/>
      <protection/>
    </xf>
    <xf numFmtId="168" fontId="135" fillId="0" borderId="54" xfId="0" applyNumberFormat="1" applyFont="1" applyFill="1" applyBorder="1" applyAlignment="1" applyProtection="1">
      <alignment horizontal="left" vertical="top"/>
      <protection/>
    </xf>
    <xf numFmtId="169" fontId="136"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34" fillId="35" borderId="0" xfId="0" applyNumberFormat="1" applyFont="1" applyFill="1" applyBorder="1" applyAlignment="1" applyProtection="1">
      <alignment vertical="center" wrapText="1"/>
      <protection/>
    </xf>
    <xf numFmtId="171" fontId="137" fillId="0" borderId="0" xfId="15" applyNumberFormat="1" applyFont="1" applyFill="1" applyBorder="1" applyAlignment="1" applyProtection="1">
      <alignment horizontal="right"/>
      <protection locked="0"/>
    </xf>
    <xf numFmtId="168" fontId="135"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6" fillId="2" borderId="50" xfId="15" applyNumberFormat="1" applyFont="1" applyFill="1" applyBorder="1" applyAlignment="1" applyProtection="1">
      <alignment horizontal="right"/>
      <protection locked="0"/>
    </xf>
    <xf numFmtId="0" fontId="131" fillId="0" borderId="0" xfId="0" applyFont="1" applyFill="1" applyBorder="1" applyAlignment="1" applyProtection="1">
      <alignment horizontal="right" wrapText="1"/>
      <protection/>
    </xf>
    <xf numFmtId="0" fontId="135" fillId="2" borderId="50" xfId="0" applyNumberFormat="1" applyFont="1" applyFill="1" applyBorder="1" applyAlignment="1" applyProtection="1">
      <alignment horizontal="right" wrapText="1"/>
      <protection/>
    </xf>
    <xf numFmtId="169" fontId="136"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3"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0" fontId="12" fillId="35" borderId="56" xfId="0" applyFont="1" applyFill="1" applyBorder="1" applyAlignment="1" applyProtection="1">
      <alignment horizontal="left" vertical="top"/>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3" fillId="0" borderId="52" xfId="0" applyFont="1" applyFill="1" applyBorder="1" applyAlignment="1">
      <alignment horizontal="left" vertical="top"/>
    </xf>
    <xf numFmtId="0" fontId="113"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7"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3" fillId="0" borderId="56" xfId="0" applyFont="1" applyFill="1" applyBorder="1" applyAlignment="1" applyProtection="1">
      <alignment horizontal="left" vertical="top"/>
      <protection/>
    </xf>
    <xf numFmtId="171" fontId="127" fillId="2" borderId="67" xfId="15" applyNumberFormat="1" applyFont="1" applyBorder="1" applyAlignment="1" applyProtection="1">
      <alignment horizontal="right" wrapText="1"/>
      <protection locked="0"/>
    </xf>
    <xf numFmtId="171" fontId="127"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7" fillId="0" borderId="56" xfId="15" applyNumberFormat="1" applyFont="1" applyFill="1" applyBorder="1" applyAlignment="1" applyProtection="1">
      <alignment horizontal="right"/>
      <protection/>
    </xf>
    <xf numFmtId="0" fontId="126" fillId="0" borderId="60" xfId="0" applyFont="1" applyFill="1" applyBorder="1" applyAlignment="1" applyProtection="1">
      <alignment horizontal="left" vertical="top"/>
      <protection/>
    </xf>
    <xf numFmtId="171" fontId="126"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protection locked="0"/>
    </xf>
    <xf numFmtId="171" fontId="129"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3"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7"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30"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8"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7" fillId="2" borderId="64" xfId="15" applyNumberFormat="1" applyFont="1" applyFill="1" applyBorder="1" applyAlignment="1" applyProtection="1">
      <alignment horizontal="right" wrapText="1"/>
      <protection locked="0"/>
    </xf>
    <xf numFmtId="171" fontId="130" fillId="35" borderId="60" xfId="15" applyNumberFormat="1" applyFont="1" applyFill="1" applyBorder="1" applyAlignment="1" applyProtection="1">
      <alignment horizontal="right" wrapText="1"/>
      <protection/>
    </xf>
    <xf numFmtId="0" fontId="135" fillId="0" borderId="49" xfId="0" applyFont="1" applyFill="1" applyBorder="1" applyAlignment="1" applyProtection="1">
      <alignment horizontal="left" vertical="top" wrapText="1"/>
      <protection/>
    </xf>
    <xf numFmtId="171" fontId="127" fillId="35" borderId="74" xfId="15" applyNumberFormat="1" applyFont="1" applyFill="1" applyBorder="1" applyAlignment="1" applyProtection="1">
      <alignment horizontal="right" wrapText="1"/>
      <protection/>
    </xf>
    <xf numFmtId="0" fontId="131"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31"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5" fillId="20" borderId="49" xfId="33" applyFont="1" applyBorder="1" applyAlignment="1" applyProtection="1">
      <alignment horizontal="center" vertical="center"/>
      <protection/>
    </xf>
    <xf numFmtId="0" fontId="125"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6" fillId="2" borderId="64" xfId="15" applyNumberFormat="1" applyFont="1" applyBorder="1" applyAlignment="1" applyProtection="1">
      <alignment horizontal="right" wrapText="1"/>
      <protection locked="0"/>
    </xf>
    <xf numFmtId="171" fontId="136"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7"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7"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7" fillId="2" borderId="80" xfId="15" applyNumberFormat="1" applyFont="1" applyBorder="1" applyAlignment="1" applyProtection="1">
      <alignment horizontal="right" wrapText="1"/>
      <protection locked="0"/>
    </xf>
    <xf numFmtId="168" fontId="126" fillId="35" borderId="78" xfId="0" applyNumberFormat="1" applyFont="1" applyFill="1" applyBorder="1" applyAlignment="1" applyProtection="1">
      <alignment horizontal="left" vertical="top"/>
      <protection/>
    </xf>
    <xf numFmtId="171" fontId="127" fillId="2" borderId="81" xfId="15" applyNumberFormat="1" applyFont="1" applyBorder="1" applyAlignment="1" applyProtection="1">
      <alignment horizontal="right" wrapText="1"/>
      <protection locked="0"/>
    </xf>
    <xf numFmtId="171" fontId="127"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7"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7" fillId="2" borderId="54" xfId="15" applyNumberFormat="1" applyFont="1" applyBorder="1" applyAlignment="1" applyProtection="1">
      <alignment horizontal="right"/>
      <protection locked="0"/>
    </xf>
    <xf numFmtId="170" fontId="126" fillId="0" borderId="60" xfId="0" applyNumberFormat="1" applyFont="1" applyFill="1" applyBorder="1" applyAlignment="1" applyProtection="1">
      <alignment horizontal="right"/>
      <protection/>
    </xf>
    <xf numFmtId="170" fontId="126" fillId="2" borderId="60" xfId="0" applyNumberFormat="1" applyFont="1" applyFill="1" applyBorder="1" applyAlignment="1" applyProtection="1">
      <alignment horizontal="right"/>
      <protection locked="0"/>
    </xf>
    <xf numFmtId="170" fontId="126" fillId="0" borderId="54" xfId="0" applyNumberFormat="1" applyFont="1" applyFill="1" applyBorder="1" applyAlignment="1" applyProtection="1">
      <alignment horizontal="right"/>
      <protection/>
    </xf>
    <xf numFmtId="170" fontId="126" fillId="2" borderId="54" xfId="0" applyNumberFormat="1" applyFont="1" applyFill="1" applyBorder="1" applyAlignment="1" applyProtection="1">
      <alignment horizontal="right"/>
      <protection locked="0"/>
    </xf>
    <xf numFmtId="169" fontId="126" fillId="0" borderId="54" xfId="0" applyNumberFormat="1" applyFont="1" applyFill="1" applyBorder="1" applyAlignment="1">
      <alignment horizontal="right"/>
    </xf>
    <xf numFmtId="171" fontId="126" fillId="0" borderId="54" xfId="0" applyNumberFormat="1" applyFont="1" applyFill="1" applyBorder="1" applyAlignment="1">
      <alignment/>
    </xf>
    <xf numFmtId="0" fontId="126" fillId="0" borderId="54" xfId="0" applyNumberFormat="1" applyFont="1" applyFill="1" applyBorder="1" applyAlignment="1" applyProtection="1">
      <alignment horizontal="right"/>
      <protection/>
    </xf>
    <xf numFmtId="169" fontId="126" fillId="0" borderId="54" xfId="0" applyNumberFormat="1" applyFont="1" applyFill="1" applyBorder="1" applyAlignment="1" applyProtection="1">
      <alignment horizontal="right"/>
      <protection/>
    </xf>
    <xf numFmtId="169" fontId="135" fillId="0" borderId="54" xfId="0" applyNumberFormat="1" applyFont="1" applyFill="1" applyBorder="1" applyAlignment="1" applyProtection="1">
      <alignment horizontal="right"/>
      <protection/>
    </xf>
    <xf numFmtId="169" fontId="135" fillId="2" borderId="54" xfId="0" applyNumberFormat="1" applyFont="1" applyFill="1" applyBorder="1" applyAlignment="1" applyProtection="1">
      <alignment horizontal="right" vertical="center"/>
      <protection locked="0"/>
    </xf>
    <xf numFmtId="171" fontId="135" fillId="0" borderId="54" xfId="0" applyNumberFormat="1" applyFont="1" applyFill="1" applyBorder="1" applyAlignment="1">
      <alignment horizontal="right"/>
    </xf>
    <xf numFmtId="173" fontId="135" fillId="0" borderId="54" xfId="0" applyNumberFormat="1" applyFont="1" applyFill="1" applyBorder="1" applyAlignment="1">
      <alignment horizontal="right"/>
    </xf>
    <xf numFmtId="170" fontId="135" fillId="0" borderId="54" xfId="0" applyNumberFormat="1" applyFont="1" applyFill="1" applyBorder="1" applyAlignment="1">
      <alignment horizontal="right"/>
    </xf>
    <xf numFmtId="170" fontId="135" fillId="2" borderId="54" xfId="0" applyNumberFormat="1" applyFont="1" applyFill="1" applyBorder="1" applyAlignment="1" applyProtection="1">
      <alignment horizontal="right"/>
      <protection locked="0"/>
    </xf>
    <xf numFmtId="169" fontId="127" fillId="2" borderId="50" xfId="15" applyNumberFormat="1" applyFont="1" applyBorder="1" applyAlignment="1" applyProtection="1">
      <alignment horizontal="right"/>
      <protection locked="0"/>
    </xf>
    <xf numFmtId="0" fontId="113" fillId="0" borderId="0" xfId="0" applyFont="1" applyFill="1" applyBorder="1" applyAlignment="1">
      <alignment horizontal="right"/>
    </xf>
    <xf numFmtId="0" fontId="126" fillId="2" borderId="50" xfId="0" applyFont="1" applyFill="1" applyBorder="1" applyAlignment="1" applyProtection="1">
      <alignment horizontal="center"/>
      <protection locked="0"/>
    </xf>
    <xf numFmtId="0" fontId="126" fillId="2" borderId="50" xfId="0" applyFont="1" applyFill="1" applyBorder="1" applyAlignment="1" applyProtection="1">
      <alignment horizontal="center" vertical="top"/>
      <protection locked="0"/>
    </xf>
    <xf numFmtId="170" fontId="127" fillId="2" borderId="50" xfId="15" applyNumberFormat="1" applyFont="1" applyBorder="1" applyAlignment="1" applyProtection="1">
      <alignment horizontal="right"/>
      <protection locked="0"/>
    </xf>
    <xf numFmtId="0" fontId="24" fillId="35" borderId="0" xfId="0" applyFont="1" applyFill="1" applyBorder="1" applyAlignment="1" applyProtection="1">
      <alignment horizontal="right" vertical="top"/>
      <protection/>
    </xf>
    <xf numFmtId="0" fontId="114" fillId="0" borderId="0"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protection locked="0"/>
    </xf>
    <xf numFmtId="171" fontId="12" fillId="0" borderId="54" xfId="33"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locked="0"/>
    </xf>
    <xf numFmtId="171" fontId="127" fillId="35" borderId="69" xfId="15" applyNumberFormat="1" applyFont="1" applyFill="1" applyBorder="1" applyAlignment="1" applyProtection="1">
      <alignment horizontal="right" wrapText="1"/>
      <protection locked="0"/>
    </xf>
    <xf numFmtId="169" fontId="12" fillId="0" borderId="54" xfId="0" applyNumberFormat="1" applyFont="1" applyFill="1" applyBorder="1" applyAlignment="1" applyProtection="1">
      <alignment horizontal="right"/>
      <protection locked="0"/>
    </xf>
    <xf numFmtId="0" fontId="139" fillId="0" borderId="0" xfId="0" applyFont="1" applyFill="1" applyBorder="1" applyAlignment="1">
      <alignment horizontal="left" vertical="center"/>
    </xf>
    <xf numFmtId="0" fontId="21" fillId="0" borderId="0" xfId="0" applyFont="1" applyFill="1" applyBorder="1" applyAlignment="1">
      <alignment horizontal="right" vertical="top" wrapText="1"/>
    </xf>
    <xf numFmtId="0" fontId="139" fillId="0" borderId="50" xfId="0" applyFont="1" applyFill="1" applyBorder="1" applyAlignment="1">
      <alignment horizontal="left" vertical="center"/>
    </xf>
    <xf numFmtId="0" fontId="12" fillId="35" borderId="78" xfId="0" applyFont="1" applyFill="1" applyBorder="1" applyAlignment="1" applyProtection="1">
      <alignment horizontal="left" vertical="top" wrapText="1"/>
      <protection/>
    </xf>
    <xf numFmtId="0" fontId="8" fillId="35" borderId="78" xfId="0" applyFont="1" applyFill="1" applyBorder="1" applyAlignment="1" applyProtection="1">
      <alignment horizontal="left" vertical="top" wrapText="1"/>
      <protection/>
    </xf>
    <xf numFmtId="171" fontId="12" fillId="35" borderId="0" xfId="0" applyNumberFormat="1" applyFont="1" applyFill="1" applyBorder="1" applyAlignment="1" applyProtection="1">
      <alignment horizontal="center" vertical="center"/>
      <protection/>
    </xf>
    <xf numFmtId="168" fontId="126" fillId="35" borderId="0" xfId="0" applyNumberFormat="1" applyFont="1" applyFill="1" applyBorder="1" applyAlignment="1" applyProtection="1">
      <alignment horizontal="left" vertical="top"/>
      <protection/>
    </xf>
    <xf numFmtId="171" fontId="12" fillId="35" borderId="54" xfId="0" applyNumberFormat="1" applyFont="1" applyFill="1" applyBorder="1" applyAlignment="1" applyProtection="1">
      <alignment horizontal="right"/>
      <protection locked="0"/>
    </xf>
    <xf numFmtId="173" fontId="12" fillId="0" borderId="54"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vertical="top"/>
      <protection/>
    </xf>
    <xf numFmtId="171" fontId="12" fillId="0" borderId="0" xfId="0" applyNumberFormat="1" applyFont="1" applyFill="1" applyBorder="1" applyAlignment="1" applyProtection="1">
      <alignment horizontal="right"/>
      <protection/>
    </xf>
    <xf numFmtId="0" fontId="122"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6" fillId="0" borderId="54" xfId="0" applyNumberFormat="1" applyFont="1" applyFill="1" applyBorder="1" applyAlignment="1">
      <alignment horizontal="right"/>
    </xf>
    <xf numFmtId="0" fontId="140" fillId="0" borderId="0" xfId="0" applyFont="1" applyFill="1" applyBorder="1" applyAlignment="1" applyProtection="1">
      <alignment horizontal="center" vertical="top"/>
      <protection/>
    </xf>
    <xf numFmtId="0" fontId="135"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177" fontId="131" fillId="0" borderId="0" xfId="0" applyNumberFormat="1" applyFont="1" applyFill="1" applyBorder="1" applyAlignment="1" applyProtection="1">
      <alignment vertical="top"/>
      <protection locked="0"/>
    </xf>
    <xf numFmtId="177" fontId="131" fillId="0" borderId="0" xfId="0" applyNumberFormat="1" applyFont="1" applyFill="1" applyBorder="1" applyAlignment="1" applyProtection="1">
      <alignment vertical="top"/>
      <protection/>
    </xf>
    <xf numFmtId="0" fontId="131"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center" vertical="top"/>
      <protection locked="0"/>
    </xf>
    <xf numFmtId="0" fontId="141" fillId="0" borderId="0" xfId="0" applyFont="1" applyFill="1" applyBorder="1" applyAlignment="1">
      <alignment horizontal="left" vertical="top"/>
    </xf>
    <xf numFmtId="0" fontId="0" fillId="0" borderId="0" xfId="0" applyFont="1" applyFill="1" applyBorder="1" applyAlignment="1">
      <alignment horizontal="left" vertical="top"/>
    </xf>
    <xf numFmtId="0" fontId="142" fillId="0" borderId="0" xfId="0" applyFont="1" applyFill="1" applyBorder="1" applyAlignment="1">
      <alignment horizontal="left" vertical="top"/>
    </xf>
    <xf numFmtId="0" fontId="141" fillId="0" borderId="0" xfId="0" applyFont="1" applyFill="1" applyBorder="1" applyAlignment="1">
      <alignment horizontal="center" vertical="center" wrapText="1"/>
    </xf>
    <xf numFmtId="0" fontId="141" fillId="2" borderId="54" xfId="0" applyFont="1" applyFill="1" applyBorder="1" applyAlignment="1" applyProtection="1">
      <alignment horizontal="left" vertical="top"/>
      <protection locked="0"/>
    </xf>
    <xf numFmtId="0" fontId="141" fillId="0" borderId="0" xfId="0" applyFont="1" applyFill="1" applyBorder="1" applyAlignment="1" applyProtection="1">
      <alignment vertical="top"/>
      <protection/>
    </xf>
    <xf numFmtId="0" fontId="141" fillId="0" borderId="0" xfId="0" applyFont="1" applyFill="1" applyBorder="1" applyAlignment="1" applyProtection="1">
      <alignment horizontal="right" vertical="top"/>
      <protection/>
    </xf>
    <xf numFmtId="0" fontId="25" fillId="36" borderId="0" xfId="0" applyFont="1" applyFill="1" applyBorder="1" applyAlignment="1">
      <alignment horizontal="right" vertical="top" wrapText="1"/>
    </xf>
    <xf numFmtId="0" fontId="135" fillId="0" borderId="0" xfId="0" applyFont="1" applyFill="1" applyBorder="1" applyAlignment="1">
      <alignment horizontal="left" vertical="top"/>
    </xf>
    <xf numFmtId="0" fontId="25" fillId="0" borderId="0" xfId="0" applyFont="1" applyFill="1" applyBorder="1" applyAlignment="1">
      <alignment horizontal="right" vertical="top" wrapText="1"/>
    </xf>
    <xf numFmtId="0" fontId="141" fillId="0" borderId="0" xfId="0" applyFont="1" applyFill="1" applyBorder="1" applyAlignment="1">
      <alignment vertical="top"/>
    </xf>
    <xf numFmtId="0" fontId="141" fillId="0" borderId="0" xfId="0" applyFont="1" applyFill="1" applyBorder="1" applyAlignment="1">
      <alignment horizontal="center" vertical="top"/>
    </xf>
    <xf numFmtId="0" fontId="141" fillId="0" borderId="0" xfId="0" applyFont="1" applyFill="1" applyBorder="1" applyAlignment="1">
      <alignment horizontal="right" vertical="top"/>
    </xf>
    <xf numFmtId="0" fontId="142" fillId="0" borderId="0" xfId="0" applyFont="1" applyFill="1" applyBorder="1" applyAlignment="1" applyProtection="1">
      <alignment vertical="top"/>
      <protection locked="0"/>
    </xf>
    <xf numFmtId="0" fontId="115" fillId="0" borderId="0" xfId="0" applyFont="1" applyFill="1" applyBorder="1" applyAlignment="1">
      <alignment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vertical="top"/>
      <protection locked="0"/>
    </xf>
    <xf numFmtId="0" fontId="141" fillId="0" borderId="0" xfId="0" applyFont="1" applyFill="1" applyBorder="1" applyAlignment="1">
      <alignment vertical="top" wrapText="1"/>
    </xf>
    <xf numFmtId="0" fontId="141" fillId="0" borderId="82" xfId="0" applyFont="1" applyFill="1" applyBorder="1" applyAlignment="1">
      <alignment horizontal="left" vertical="top"/>
    </xf>
    <xf numFmtId="0" fontId="141" fillId="0" borderId="82" xfId="0" applyFont="1" applyFill="1" applyBorder="1" applyAlignment="1">
      <alignment vertical="top"/>
    </xf>
    <xf numFmtId="0" fontId="141" fillId="0" borderId="0" xfId="0" applyFont="1" applyFill="1" applyBorder="1" applyAlignment="1" applyProtection="1">
      <alignment vertical="top"/>
      <protection locked="0"/>
    </xf>
    <xf numFmtId="0" fontId="142"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0" xfId="15" applyFont="1" applyBorder="1" applyAlignment="1" applyProtection="1">
      <alignment horizontal="left" vertical="top"/>
      <protection locked="0"/>
    </xf>
    <xf numFmtId="0" fontId="141" fillId="0" borderId="0" xfId="0" applyFont="1" applyFill="1" applyBorder="1" applyAlignment="1" applyProtection="1">
      <alignment horizontal="center" vertical="top"/>
      <protection/>
    </xf>
    <xf numFmtId="0" fontId="93" fillId="2" borderId="51" xfId="15" applyFont="1" applyBorder="1" applyAlignment="1" applyProtection="1">
      <alignment horizontal="left" vertical="top"/>
      <protection locked="0"/>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0" borderId="0" xfId="15" applyFont="1" applyFill="1" applyBorder="1" applyAlignment="1" applyProtection="1">
      <alignment horizontal="left" vertical="top"/>
      <protection/>
    </xf>
    <xf numFmtId="0" fontId="14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3"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2" fillId="0" borderId="0" xfId="0" applyFont="1" applyFill="1" applyBorder="1" applyAlignment="1" applyProtection="1">
      <alignment vertical="top"/>
      <protection/>
    </xf>
    <xf numFmtId="0" fontId="144" fillId="0" borderId="0" xfId="0" applyFont="1" applyFill="1" applyBorder="1" applyAlignment="1" applyProtection="1">
      <alignment horizontal="right" vertical="top"/>
      <protection/>
    </xf>
    <xf numFmtId="0" fontId="93" fillId="2" borderId="51" xfId="15" applyFont="1" applyBorder="1" applyAlignment="1" applyProtection="1">
      <alignment vertical="top"/>
      <protection locked="0"/>
    </xf>
    <xf numFmtId="0" fontId="141" fillId="0" borderId="0" xfId="0" applyFont="1" applyFill="1" applyBorder="1" applyAlignment="1" applyProtection="1">
      <alignment vertical="center" wrapText="1"/>
      <protection/>
    </xf>
    <xf numFmtId="0" fontId="141" fillId="0" borderId="0" xfId="0" applyFont="1" applyFill="1" applyBorder="1" applyAlignment="1" applyProtection="1">
      <alignment vertical="top" wrapText="1"/>
      <protection/>
    </xf>
    <xf numFmtId="0" fontId="141" fillId="0" borderId="0" xfId="0" applyFont="1" applyFill="1" applyBorder="1" applyAlignment="1" applyProtection="1">
      <alignment horizontal="center" vertical="center" wrapText="1"/>
      <protection/>
    </xf>
    <xf numFmtId="0" fontId="141" fillId="0" borderId="0" xfId="0" applyFont="1" applyFill="1" applyBorder="1" applyAlignment="1" applyProtection="1">
      <alignment horizontal="center" vertical="top" wrapText="1"/>
      <protection/>
    </xf>
    <xf numFmtId="0" fontId="141" fillId="0" borderId="0" xfId="0" applyFont="1" applyFill="1" applyBorder="1" applyAlignment="1" applyProtection="1">
      <alignment horizontal="center" vertical="center"/>
      <protection/>
    </xf>
    <xf numFmtId="0" fontId="141" fillId="0" borderId="0" xfId="0" applyFont="1" applyFill="1" applyBorder="1" applyAlignment="1" applyProtection="1">
      <alignment horizontal="center"/>
      <protection/>
    </xf>
    <xf numFmtId="0" fontId="93" fillId="2" borderId="50" xfId="15" applyFont="1" applyFill="1" applyBorder="1" applyAlignment="1" applyProtection="1">
      <alignment vertical="top"/>
      <protection locked="0"/>
    </xf>
    <xf numFmtId="0" fontId="93" fillId="2" borderId="50" xfId="15" applyFont="1" applyFill="1" applyBorder="1" applyAlignment="1" applyProtection="1">
      <alignment/>
      <protection locked="0"/>
    </xf>
    <xf numFmtId="0" fontId="141" fillId="0" borderId="0" xfId="0" applyFont="1" applyFill="1" applyBorder="1" applyAlignment="1" applyProtection="1">
      <alignment/>
      <protection/>
    </xf>
    <xf numFmtId="0" fontId="93" fillId="2" borderId="50" xfId="15" applyFont="1" applyFill="1" applyBorder="1" applyAlignment="1" applyProtection="1">
      <alignment horizontal="left"/>
      <protection locked="0"/>
    </xf>
    <xf numFmtId="0" fontId="93" fillId="2" borderId="50" xfId="15" applyFont="1" applyFill="1" applyBorder="1" applyAlignment="1" applyProtection="1">
      <alignment horizontal="left" vertical="top"/>
      <protection locked="0"/>
    </xf>
    <xf numFmtId="0" fontId="141" fillId="35" borderId="0" xfId="0" applyFont="1" applyFill="1" applyBorder="1" applyAlignment="1" applyProtection="1">
      <alignment vertical="top"/>
      <protection/>
    </xf>
    <xf numFmtId="0" fontId="0" fillId="0" borderId="0" xfId="0" applyFont="1" applyAlignment="1">
      <alignment horizontal="left" vertical="top"/>
    </xf>
    <xf numFmtId="0" fontId="141" fillId="0" borderId="0" xfId="0" applyFont="1" applyAlignment="1">
      <alignment horizontal="left" vertical="top"/>
    </xf>
    <xf numFmtId="0" fontId="141" fillId="0" borderId="0" xfId="0" applyFont="1" applyAlignment="1">
      <alignment horizontal="center" vertical="top"/>
    </xf>
    <xf numFmtId="0" fontId="141" fillId="0" borderId="0" xfId="0" applyFont="1" applyAlignment="1">
      <alignment vertical="top"/>
    </xf>
    <xf numFmtId="0" fontId="142" fillId="0" borderId="0" xfId="0" applyFont="1" applyAlignment="1">
      <alignment horizontal="center" vertical="top"/>
    </xf>
    <xf numFmtId="0" fontId="93" fillId="2" borderId="50" xfId="15" applyBorder="1" applyAlignment="1" applyProtection="1">
      <alignment horizontal="left" vertical="top"/>
      <protection locked="0"/>
    </xf>
    <xf numFmtId="0" fontId="93" fillId="2" borderId="50" xfId="15" applyBorder="1" applyAlignment="1" applyProtection="1">
      <alignment vertical="top"/>
      <protection locked="0"/>
    </xf>
    <xf numFmtId="0" fontId="93" fillId="2" borderId="51" xfId="15" applyBorder="1" applyAlignment="1" applyProtection="1">
      <alignment vertical="top"/>
      <protection locked="0"/>
    </xf>
    <xf numFmtId="0" fontId="93" fillId="2" borderId="51" xfId="15" applyBorder="1" applyAlignment="1" applyProtection="1">
      <alignment horizontal="left" vertical="top"/>
      <protection locked="0"/>
    </xf>
    <xf numFmtId="0" fontId="116" fillId="35" borderId="0" xfId="0" applyFont="1" applyFill="1" applyAlignment="1">
      <alignment horizontal="left" vertical="top"/>
    </xf>
    <xf numFmtId="0" fontId="116"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7" fillId="0" borderId="0" xfId="0" applyFont="1" applyAlignment="1">
      <alignment horizontal="right" vertical="top"/>
    </xf>
    <xf numFmtId="0" fontId="141" fillId="35" borderId="51" xfId="0" applyFont="1" applyFill="1" applyBorder="1" applyAlignment="1" applyProtection="1">
      <alignment horizontal="center" vertical="top"/>
      <protection/>
    </xf>
    <xf numFmtId="0" fontId="115" fillId="0" borderId="0" xfId="0" applyFont="1" applyFill="1" applyBorder="1" applyAlignment="1" applyProtection="1">
      <alignment vertical="top"/>
      <protection/>
    </xf>
    <xf numFmtId="0" fontId="115" fillId="0" borderId="0" xfId="0" applyFont="1" applyFill="1" applyBorder="1" applyAlignment="1" applyProtection="1">
      <alignment vertical="center" wrapText="1"/>
      <protection/>
    </xf>
    <xf numFmtId="0" fontId="115" fillId="0" borderId="0" xfId="0" applyFont="1" applyFill="1" applyBorder="1" applyAlignment="1" applyProtection="1">
      <alignment vertical="top" wrapText="1"/>
      <protection/>
    </xf>
    <xf numFmtId="0" fontId="115"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top" wrapText="1"/>
      <protection/>
    </xf>
    <xf numFmtId="0" fontId="115" fillId="0" borderId="0" xfId="0" applyFont="1" applyFill="1" applyBorder="1" applyAlignment="1" applyProtection="1">
      <alignment horizontal="center" vertical="center"/>
      <protection/>
    </xf>
    <xf numFmtId="0" fontId="115" fillId="0" borderId="0" xfId="0" applyFont="1" applyFill="1" applyBorder="1" applyAlignment="1" applyProtection="1">
      <alignment horizontal="center"/>
      <protection/>
    </xf>
    <xf numFmtId="0" fontId="115" fillId="0" borderId="0" xfId="0" applyFont="1" applyFill="1" applyBorder="1" applyAlignment="1" applyProtection="1">
      <alignment/>
      <protection/>
    </xf>
    <xf numFmtId="0" fontId="140" fillId="0" borderId="0" xfId="0" applyFont="1" applyFill="1" applyBorder="1" applyAlignment="1" applyProtection="1">
      <alignment vertical="top"/>
      <protection/>
    </xf>
    <xf numFmtId="0" fontId="115" fillId="35" borderId="0" xfId="0" applyFont="1" applyFill="1" applyBorder="1" applyAlignment="1" applyProtection="1">
      <alignment vertical="top"/>
      <protection/>
    </xf>
    <xf numFmtId="0" fontId="141" fillId="35" borderId="51" xfId="0" applyFont="1" applyFill="1" applyBorder="1" applyAlignment="1" applyProtection="1">
      <alignment vertical="top"/>
      <protection/>
    </xf>
    <xf numFmtId="178" fontId="93" fillId="2" borderId="50" xfId="15" applyNumberFormat="1" applyFont="1" applyBorder="1" applyAlignment="1" applyProtection="1">
      <alignment vertical="top"/>
      <protection locked="0"/>
    </xf>
    <xf numFmtId="178" fontId="93" fillId="2" borderId="51" xfId="15" applyNumberFormat="1" applyFont="1" applyBorder="1" applyAlignment="1" applyProtection="1">
      <alignment vertical="top"/>
      <protection locked="0"/>
    </xf>
    <xf numFmtId="178" fontId="93" fillId="2" borderId="51" xfId="15" applyNumberFormat="1" applyFont="1" applyBorder="1" applyAlignment="1" applyProtection="1">
      <alignment horizontal="left" vertical="top"/>
      <protection locked="0"/>
    </xf>
    <xf numFmtId="0" fontId="148" fillId="0" borderId="0" xfId="0" applyFont="1" applyFill="1" applyBorder="1" applyAlignment="1" applyProtection="1">
      <alignment horizontal="right" vertical="top"/>
      <protection/>
    </xf>
    <xf numFmtId="177" fontId="93" fillId="2" borderId="50" xfId="15" applyNumberFormat="1" applyFont="1" applyBorder="1" applyAlignment="1" applyProtection="1">
      <alignment vertical="top"/>
      <protection locked="0"/>
    </xf>
    <xf numFmtId="177" fontId="93" fillId="2" borderId="51" xfId="15" applyNumberFormat="1" applyFont="1" applyBorder="1" applyAlignment="1" applyProtection="1">
      <alignment vertical="top"/>
      <protection locked="0"/>
    </xf>
    <xf numFmtId="0" fontId="141" fillId="0" borderId="50" xfId="0" applyNumberFormat="1" applyFont="1" applyFill="1" applyBorder="1" applyAlignment="1" applyProtection="1">
      <alignment horizontal="center" vertical="top"/>
      <protection/>
    </xf>
    <xf numFmtId="0" fontId="117" fillId="0" borderId="83" xfId="0" applyFont="1" applyFill="1" applyBorder="1" applyAlignment="1" applyProtection="1">
      <alignment horizontal="left" vertical="top"/>
      <protection/>
    </xf>
    <xf numFmtId="0" fontId="117" fillId="0" borderId="84" xfId="0" applyFont="1" applyFill="1" applyBorder="1" applyAlignment="1" applyProtection="1">
      <alignment horizontal="left" vertical="top"/>
      <protection/>
    </xf>
    <xf numFmtId="0" fontId="118" fillId="0" borderId="85" xfId="0" applyFont="1" applyFill="1" applyBorder="1" applyAlignment="1" applyProtection="1">
      <alignment horizontal="left" vertical="top"/>
      <protection/>
    </xf>
    <xf numFmtId="0" fontId="118" fillId="0" borderId="86" xfId="0" applyFont="1" applyFill="1" applyBorder="1" applyAlignment="1" applyProtection="1">
      <alignment horizontal="left" vertical="top"/>
      <protection/>
    </xf>
    <xf numFmtId="0" fontId="118" fillId="0" borderId="87" xfId="0" applyFont="1" applyFill="1" applyBorder="1" applyAlignment="1" applyProtection="1">
      <alignment horizontal="left" vertical="top"/>
      <protection/>
    </xf>
    <xf numFmtId="0" fontId="118" fillId="0" borderId="88" xfId="0" applyFont="1" applyFill="1" applyBorder="1" applyAlignment="1" applyProtection="1">
      <alignment horizontal="left" vertical="top"/>
      <protection/>
    </xf>
    <xf numFmtId="0" fontId="118" fillId="0" borderId="83" xfId="0" applyFont="1" applyFill="1" applyBorder="1" applyAlignment="1" applyProtection="1">
      <alignment horizontal="left" vertical="top"/>
      <protection/>
    </xf>
    <xf numFmtId="0" fontId="118" fillId="0" borderId="34" xfId="0" applyFont="1" applyFill="1" applyBorder="1" applyAlignment="1" applyProtection="1">
      <alignment horizontal="left" vertical="top"/>
      <protection/>
    </xf>
    <xf numFmtId="0" fontId="117" fillId="0" borderId="19" xfId="0" applyFont="1" applyFill="1" applyBorder="1" applyAlignment="1" applyProtection="1">
      <alignment horizontal="left" vertical="top"/>
      <protection/>
    </xf>
    <xf numFmtId="0" fontId="117" fillId="0" borderId="0" xfId="0" applyFont="1" applyFill="1" applyBorder="1" applyAlignment="1" applyProtection="1">
      <alignment horizontal="left" vertical="top"/>
      <protection/>
    </xf>
    <xf numFmtId="0" fontId="117" fillId="0" borderId="10" xfId="0" applyFont="1" applyFill="1" applyBorder="1" applyAlignment="1" applyProtection="1">
      <alignment horizontal="left" vertical="top"/>
      <protection/>
    </xf>
    <xf numFmtId="0" fontId="117" fillId="0" borderId="89" xfId="0" applyFont="1" applyFill="1" applyBorder="1" applyAlignment="1" applyProtection="1">
      <alignment horizontal="left" vertical="top"/>
      <protection/>
    </xf>
    <xf numFmtId="0" fontId="117" fillId="0" borderId="72" xfId="0" applyFont="1" applyFill="1" applyBorder="1" applyAlignment="1" applyProtection="1">
      <alignment horizontal="left" vertical="top"/>
      <protection/>
    </xf>
    <xf numFmtId="0" fontId="117" fillId="0" borderId="90"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8" fillId="0" borderId="88" xfId="0" applyFont="1" applyFill="1" applyBorder="1" applyAlignment="1" applyProtection="1">
      <alignment vertical="top"/>
      <protection/>
    </xf>
    <xf numFmtId="0" fontId="118" fillId="0" borderId="83" xfId="0" applyFont="1" applyFill="1" applyBorder="1" applyAlignment="1" applyProtection="1">
      <alignment vertical="top"/>
      <protection/>
    </xf>
    <xf numFmtId="0" fontId="118" fillId="0" borderId="34" xfId="0" applyFont="1" applyFill="1" applyBorder="1" applyAlignment="1" applyProtection="1">
      <alignment vertical="top"/>
      <protection/>
    </xf>
    <xf numFmtId="0" fontId="117" fillId="0" borderId="91" xfId="0" applyFont="1" applyFill="1" applyBorder="1" applyAlignment="1" applyProtection="1">
      <alignment horizontal="left" vertical="top"/>
      <protection/>
    </xf>
    <xf numFmtId="0" fontId="149" fillId="34" borderId="88" xfId="0" applyFont="1" applyFill="1" applyBorder="1" applyAlignment="1" applyProtection="1">
      <alignment horizontal="left" vertical="center"/>
      <protection/>
    </xf>
    <xf numFmtId="0" fontId="149" fillId="34" borderId="83" xfId="0" applyFont="1" applyFill="1" applyBorder="1" applyAlignment="1" applyProtection="1">
      <alignment horizontal="left" vertical="center"/>
      <protection/>
    </xf>
    <xf numFmtId="0" fontId="149" fillId="34" borderId="84" xfId="0" applyFont="1" applyFill="1" applyBorder="1" applyAlignment="1" applyProtection="1">
      <alignment horizontal="left" vertical="center"/>
      <protection/>
    </xf>
    <xf numFmtId="0" fontId="117" fillId="0" borderId="88" xfId="0" applyFont="1" applyFill="1" applyBorder="1" applyAlignment="1" applyProtection="1">
      <alignment horizontal="left" vertical="top" wrapText="1"/>
      <protection/>
    </xf>
    <xf numFmtId="0" fontId="117" fillId="37" borderId="92" xfId="0" applyFont="1" applyFill="1" applyBorder="1" applyAlignment="1" applyProtection="1">
      <alignment horizontal="center" vertical="top"/>
      <protection/>
    </xf>
    <xf numFmtId="0" fontId="117" fillId="37" borderId="33" xfId="0" applyFont="1" applyFill="1" applyBorder="1" applyAlignment="1" applyProtection="1">
      <alignment horizontal="center" vertical="top"/>
      <protection/>
    </xf>
    <xf numFmtId="0" fontId="117" fillId="37" borderId="93" xfId="0" applyFont="1" applyFill="1" applyBorder="1" applyAlignment="1" applyProtection="1">
      <alignment horizontal="center" vertical="top"/>
      <protection/>
    </xf>
    <xf numFmtId="0" fontId="117" fillId="0" borderId="94" xfId="0" applyFont="1" applyFill="1" applyBorder="1" applyAlignment="1" applyProtection="1">
      <alignment horizontal="left" vertical="top"/>
      <protection/>
    </xf>
    <xf numFmtId="0" fontId="117" fillId="0" borderId="95" xfId="0" applyFont="1" applyFill="1" applyBorder="1" applyAlignment="1" applyProtection="1">
      <alignment horizontal="left" vertical="top"/>
      <protection/>
    </xf>
    <xf numFmtId="0" fontId="117" fillId="0" borderId="96" xfId="0" applyFont="1" applyFill="1" applyBorder="1" applyAlignment="1" applyProtection="1">
      <alignment horizontal="left" vertical="top"/>
      <protection/>
    </xf>
    <xf numFmtId="49" fontId="121" fillId="2" borderId="94" xfId="15" applyNumberFormat="1" applyFont="1" applyBorder="1" applyAlignment="1" applyProtection="1">
      <alignment horizontal="left" vertical="top"/>
      <protection locked="0"/>
    </xf>
    <xf numFmtId="49" fontId="121" fillId="2" borderId="95" xfId="15" applyNumberFormat="1" applyFont="1" applyBorder="1" applyAlignment="1" applyProtection="1">
      <alignment horizontal="left" vertical="top"/>
      <protection locked="0"/>
    </xf>
    <xf numFmtId="49" fontId="121" fillId="2" borderId="96" xfId="15" applyNumberFormat="1" applyFont="1" applyBorder="1" applyAlignment="1" applyProtection="1">
      <alignment horizontal="left" vertical="top"/>
      <protection locked="0"/>
    </xf>
    <xf numFmtId="0" fontId="117" fillId="0" borderId="16" xfId="0" applyFont="1" applyFill="1" applyBorder="1" applyAlignment="1" applyProtection="1">
      <alignment horizontal="left" vertical="top"/>
      <protection/>
    </xf>
    <xf numFmtId="0" fontId="121" fillId="2" borderId="97" xfId="15" applyFont="1" applyBorder="1" applyAlignment="1" applyProtection="1">
      <alignment horizontal="left" vertical="top"/>
      <protection locked="0"/>
    </xf>
    <xf numFmtId="0" fontId="121" fillId="2" borderId="98" xfId="15" applyFont="1" applyBorder="1" applyAlignment="1" applyProtection="1">
      <alignment horizontal="left" vertical="top"/>
      <protection locked="0"/>
    </xf>
    <xf numFmtId="0" fontId="121" fillId="2" borderId="99" xfId="15" applyFont="1" applyBorder="1" applyAlignment="1" applyProtection="1">
      <alignment horizontal="left" vertical="top"/>
      <protection locked="0"/>
    </xf>
    <xf numFmtId="0" fontId="117" fillId="0" borderId="97" xfId="0" applyFont="1" applyFill="1" applyBorder="1" applyAlignment="1" applyProtection="1">
      <alignment horizontal="left" vertical="top"/>
      <protection/>
    </xf>
    <xf numFmtId="0" fontId="117" fillId="0" borderId="98" xfId="0" applyFont="1" applyFill="1" applyBorder="1" applyAlignment="1" applyProtection="1">
      <alignment horizontal="left" vertical="top"/>
      <protection/>
    </xf>
    <xf numFmtId="0" fontId="117" fillId="0" borderId="99" xfId="0" applyFont="1" applyFill="1" applyBorder="1" applyAlignment="1" applyProtection="1">
      <alignment horizontal="left" vertical="top"/>
      <protection/>
    </xf>
    <xf numFmtId="176" fontId="7" fillId="2" borderId="97" xfId="15" applyNumberFormat="1" applyFont="1" applyBorder="1" applyAlignment="1" applyProtection="1">
      <alignment horizontal="left" vertical="top"/>
      <protection locked="0"/>
    </xf>
    <xf numFmtId="176" fontId="7" fillId="2" borderId="98" xfId="15" applyNumberFormat="1" applyFont="1" applyBorder="1" applyAlignment="1" applyProtection="1">
      <alignment horizontal="left" vertical="top"/>
      <protection locked="0"/>
    </xf>
    <xf numFmtId="176" fontId="7" fillId="2" borderId="99" xfId="15" applyNumberFormat="1" applyFont="1" applyBorder="1" applyAlignment="1" applyProtection="1">
      <alignment horizontal="left" vertical="top"/>
      <protection locked="0"/>
    </xf>
    <xf numFmtId="0" fontId="117" fillId="0" borderId="34" xfId="0" applyFont="1" applyFill="1" applyBorder="1" applyAlignment="1" applyProtection="1">
      <alignment horizontal="left" vertical="top"/>
      <protection/>
    </xf>
    <xf numFmtId="49" fontId="7" fillId="2" borderId="97" xfId="15" applyNumberFormat="1" applyFont="1" applyBorder="1" applyAlignment="1" applyProtection="1">
      <alignment horizontal="left" vertical="top"/>
      <protection locked="0"/>
    </xf>
    <xf numFmtId="49" fontId="7" fillId="2" borderId="98" xfId="15" applyNumberFormat="1" applyFont="1" applyBorder="1" applyAlignment="1" applyProtection="1">
      <alignment horizontal="left" vertical="top"/>
      <protection locked="0"/>
    </xf>
    <xf numFmtId="49" fontId="7" fillId="2" borderId="99" xfId="15" applyNumberFormat="1" applyFont="1" applyBorder="1" applyAlignment="1" applyProtection="1">
      <alignment horizontal="left" vertical="top"/>
      <protection locked="0"/>
    </xf>
    <xf numFmtId="0" fontId="150" fillId="2" borderId="97" xfId="59" applyFont="1" applyFill="1" applyBorder="1" applyAlignment="1" applyProtection="1">
      <alignment vertical="top"/>
      <protection locked="0"/>
    </xf>
    <xf numFmtId="0" fontId="121" fillId="2" borderId="98" xfId="15" applyFont="1" applyBorder="1" applyAlignment="1" applyProtection="1">
      <alignment vertical="top"/>
      <protection locked="0"/>
    </xf>
    <xf numFmtId="0" fontId="121" fillId="2" borderId="99" xfId="15" applyFont="1" applyBorder="1" applyAlignment="1" applyProtection="1">
      <alignment vertical="top"/>
      <protection locked="0"/>
    </xf>
    <xf numFmtId="0" fontId="121" fillId="2" borderId="88" xfId="15" applyFont="1" applyBorder="1" applyAlignment="1" applyProtection="1">
      <alignment horizontal="left" vertical="top"/>
      <protection locked="0"/>
    </xf>
    <xf numFmtId="0" fontId="121" fillId="2" borderId="83" xfId="15" applyFont="1" applyBorder="1" applyAlignment="1" applyProtection="1">
      <alignment horizontal="left" vertical="top"/>
      <protection locked="0"/>
    </xf>
    <xf numFmtId="0" fontId="121" fillId="2" borderId="34" xfId="15" applyFont="1" applyBorder="1" applyAlignment="1" applyProtection="1">
      <alignment horizontal="left" vertical="top"/>
      <protection locked="0"/>
    </xf>
    <xf numFmtId="0" fontId="121" fillId="2" borderId="0" xfId="15" applyFont="1" applyBorder="1" applyAlignment="1" applyProtection="1">
      <alignment horizontal="left" vertical="top"/>
      <protection locked="0"/>
    </xf>
    <xf numFmtId="175" fontId="7" fillId="2" borderId="97" xfId="15" applyNumberFormat="1" applyFont="1" applyBorder="1" applyAlignment="1" applyProtection="1">
      <alignment horizontal="left" vertical="top"/>
      <protection locked="0"/>
    </xf>
    <xf numFmtId="175" fontId="7" fillId="2" borderId="98" xfId="15" applyNumberFormat="1" applyFont="1" applyBorder="1" applyAlignment="1" applyProtection="1">
      <alignment horizontal="left" vertical="top"/>
      <protection locked="0"/>
    </xf>
    <xf numFmtId="175" fontId="7" fillId="2" borderId="99" xfId="15" applyNumberFormat="1" applyFont="1" applyBorder="1" applyAlignment="1" applyProtection="1">
      <alignment horizontal="left" vertical="top"/>
      <protection locked="0"/>
    </xf>
    <xf numFmtId="176" fontId="121" fillId="2" borderId="88" xfId="15" applyNumberFormat="1" applyFont="1" applyBorder="1" applyAlignment="1" applyProtection="1">
      <alignment horizontal="left" vertical="top"/>
      <protection locked="0"/>
    </xf>
    <xf numFmtId="176" fontId="121" fillId="2" borderId="83" xfId="15" applyNumberFormat="1" applyFont="1" applyBorder="1" applyAlignment="1" applyProtection="1">
      <alignment horizontal="left" vertical="top"/>
      <protection locked="0"/>
    </xf>
    <xf numFmtId="176" fontId="121"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0" borderId="0" xfId="0" applyNumberFormat="1" applyFont="1" applyFill="1" applyBorder="1" applyAlignment="1" applyProtection="1">
      <alignment horizontal="left" vertical="top" wrapText="1"/>
      <protection/>
    </xf>
    <xf numFmtId="0" fontId="5" fillId="33" borderId="100" xfId="66" applyNumberFormat="1" applyFont="1" applyFill="1" applyBorder="1" applyAlignment="1" applyProtection="1">
      <alignment horizontal="left" vertical="center"/>
      <protection locked="0"/>
    </xf>
    <xf numFmtId="0" fontId="5" fillId="38" borderId="101" xfId="66" applyNumberFormat="1" applyFont="1" applyFill="1" applyBorder="1" applyAlignment="1" applyProtection="1">
      <alignment horizontal="center" vertical="center"/>
      <protection/>
    </xf>
    <xf numFmtId="0" fontId="5" fillId="38" borderId="102" xfId="66" applyNumberFormat="1" applyFont="1" applyFill="1" applyBorder="1" applyAlignment="1" applyProtection="1">
      <alignment horizontal="center" vertical="center"/>
      <protection/>
    </xf>
    <xf numFmtId="0" fontId="5" fillId="38" borderId="103" xfId="66" applyNumberFormat="1" applyFont="1" applyFill="1" applyBorder="1" applyAlignment="1" applyProtection="1">
      <alignment horizontal="center" vertical="center"/>
      <protection/>
    </xf>
    <xf numFmtId="172" fontId="5" fillId="33" borderId="104" xfId="66" applyNumberFormat="1" applyFont="1" applyFill="1" applyBorder="1" applyAlignment="1" applyProtection="1">
      <alignment horizontal="center" vertical="center"/>
      <protection/>
    </xf>
    <xf numFmtId="172" fontId="5" fillId="33" borderId="105" xfId="66" applyNumberFormat="1" applyFont="1" applyFill="1" applyBorder="1" applyAlignment="1" applyProtection="1">
      <alignment horizontal="center" vertical="center"/>
      <protection/>
    </xf>
    <xf numFmtId="0" fontId="117" fillId="0" borderId="106" xfId="0" applyFont="1" applyFill="1" applyBorder="1" applyAlignment="1" applyProtection="1">
      <alignment horizontal="left" vertical="top"/>
      <protection/>
    </xf>
    <xf numFmtId="174" fontId="5" fillId="33" borderId="105" xfId="66" applyNumberFormat="1" applyFont="1" applyFill="1" applyBorder="1" applyAlignment="1" applyProtection="1">
      <alignment horizontal="center" vertical="center"/>
      <protection/>
    </xf>
    <xf numFmtId="174" fontId="5" fillId="33" borderId="107" xfId="66" applyNumberFormat="1" applyFont="1" applyFill="1" applyBorder="1" applyAlignment="1" applyProtection="1">
      <alignment horizontal="center" vertical="center"/>
      <protection/>
    </xf>
    <xf numFmtId="172" fontId="5" fillId="0" borderId="108" xfId="66" applyNumberFormat="1" applyFont="1" applyFill="1" applyBorder="1" applyAlignment="1" applyProtection="1">
      <alignment horizontal="center" vertical="center"/>
      <protection/>
    </xf>
    <xf numFmtId="172" fontId="5" fillId="0" borderId="109" xfId="66" applyNumberFormat="1" applyFont="1" applyFill="1" applyBorder="1" applyAlignment="1" applyProtection="1">
      <alignment horizontal="center" vertical="center"/>
      <protection/>
    </xf>
    <xf numFmtId="172" fontId="5" fillId="0" borderId="110" xfId="66" applyNumberFormat="1" applyFont="1" applyFill="1" applyBorder="1" applyAlignment="1" applyProtection="1">
      <alignment horizontal="center" vertical="center"/>
      <protection/>
    </xf>
    <xf numFmtId="172" fontId="5" fillId="33" borderId="111" xfId="66" applyNumberFormat="1" applyFont="1" applyFill="1" applyBorder="1" applyAlignment="1" applyProtection="1">
      <alignment horizontal="center" vertical="center"/>
      <protection/>
    </xf>
    <xf numFmtId="172" fontId="5" fillId="33" borderId="112" xfId="66" applyNumberFormat="1" applyFont="1" applyFill="1" applyBorder="1" applyAlignment="1" applyProtection="1">
      <alignment horizontal="center" vertical="center"/>
      <protection/>
    </xf>
    <xf numFmtId="0" fontId="120" fillId="39" borderId="0" xfId="33" applyFont="1" applyFill="1" applyAlignment="1" applyProtection="1">
      <alignment horizontal="center"/>
      <protection/>
    </xf>
    <xf numFmtId="0" fontId="117" fillId="0" borderId="72" xfId="0" applyFont="1" applyFill="1" applyBorder="1" applyAlignment="1" applyProtection="1">
      <alignment horizontal="left" vertical="center"/>
      <protection/>
    </xf>
    <xf numFmtId="0" fontId="117" fillId="0" borderId="113" xfId="0" applyFont="1" applyFill="1" applyBorder="1" applyAlignment="1" applyProtection="1">
      <alignment horizontal="left" vertical="center"/>
      <protection/>
    </xf>
    <xf numFmtId="0" fontId="117" fillId="37" borderId="114" xfId="0" applyFont="1" applyFill="1" applyBorder="1" applyAlignment="1" applyProtection="1">
      <alignment horizontal="center" vertical="top"/>
      <protection/>
    </xf>
    <xf numFmtId="0" fontId="121" fillId="2" borderId="16" xfId="15" applyFont="1" applyBorder="1" applyAlignment="1" applyProtection="1">
      <alignment horizontal="left" vertical="top" wrapText="1"/>
      <protection locked="0"/>
    </xf>
    <xf numFmtId="0" fontId="121" fillId="2" borderId="0" xfId="15" applyFont="1" applyBorder="1" applyAlignment="1" applyProtection="1">
      <alignment horizontal="left" vertical="top" wrapText="1"/>
      <protection locked="0"/>
    </xf>
    <xf numFmtId="0" fontId="121" fillId="2" borderId="10" xfId="15" applyFont="1" applyBorder="1" applyAlignment="1" applyProtection="1">
      <alignment horizontal="left" vertical="top" wrapText="1"/>
      <protection locked="0"/>
    </xf>
    <xf numFmtId="0" fontId="117" fillId="0" borderId="16" xfId="0" applyFont="1" applyFill="1" applyBorder="1" applyAlignment="1" applyProtection="1">
      <alignment horizontal="center" vertical="top"/>
      <protection/>
    </xf>
    <xf numFmtId="0" fontId="117" fillId="0" borderId="0" xfId="0" applyFont="1" applyFill="1" applyBorder="1" applyAlignment="1" applyProtection="1">
      <alignment horizontal="center" vertical="top"/>
      <protection/>
    </xf>
    <xf numFmtId="0" fontId="117" fillId="0" borderId="10" xfId="0" applyFont="1" applyFill="1" applyBorder="1" applyAlignment="1" applyProtection="1">
      <alignment horizontal="center" vertical="top"/>
      <protection/>
    </xf>
    <xf numFmtId="0" fontId="151" fillId="39" borderId="16" xfId="33" applyFont="1" applyFill="1" applyBorder="1" applyAlignment="1" applyProtection="1">
      <alignment horizontal="left"/>
      <protection/>
    </xf>
    <xf numFmtId="0" fontId="151" fillId="39" borderId="0" xfId="33" applyFont="1" applyFill="1" applyBorder="1" applyAlignment="1" applyProtection="1">
      <alignment horizontal="left"/>
      <protection/>
    </xf>
    <xf numFmtId="0" fontId="151" fillId="20" borderId="0" xfId="33" applyNumberFormat="1" applyFont="1" applyBorder="1" applyAlignment="1" applyProtection="1">
      <alignment horizontal="left"/>
      <protection/>
    </xf>
    <xf numFmtId="0" fontId="151" fillId="20" borderId="10" xfId="33" applyNumberFormat="1" applyFont="1" applyBorder="1" applyAlignment="1" applyProtection="1">
      <alignment horizontal="left"/>
      <protection/>
    </xf>
    <xf numFmtId="0" fontId="11" fillId="0" borderId="115" xfId="0" applyFont="1" applyFill="1" applyBorder="1" applyAlignment="1" applyProtection="1">
      <alignment horizontal="left" vertical="top"/>
      <protection/>
    </xf>
    <xf numFmtId="0" fontId="11" fillId="0" borderId="116" xfId="0" applyFont="1" applyFill="1" applyBorder="1" applyAlignment="1" applyProtection="1">
      <alignment horizontal="left" vertical="top"/>
      <protection/>
    </xf>
    <xf numFmtId="0" fontId="113" fillId="0" borderId="0" xfId="0" applyFont="1" applyFill="1" applyBorder="1" applyAlignment="1">
      <alignment horizontal="left" vertical="top" wrapText="1"/>
    </xf>
    <xf numFmtId="0" fontId="113"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8" fillId="0" borderId="78"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wrapText="1"/>
      <protection/>
    </xf>
    <xf numFmtId="0" fontId="113" fillId="0" borderId="66" xfId="0" applyFont="1" applyFill="1" applyBorder="1" applyAlignment="1" applyProtection="1">
      <alignment horizontal="left" vertical="top"/>
      <protection/>
    </xf>
    <xf numFmtId="0" fontId="125" fillId="20" borderId="55" xfId="33" applyFont="1" applyBorder="1" applyAlignment="1" applyProtection="1">
      <alignment horizontal="center" vertical="center"/>
      <protection/>
    </xf>
    <xf numFmtId="0" fontId="125" fillId="20" borderId="56" xfId="33" applyFont="1" applyBorder="1" applyAlignment="1" applyProtection="1">
      <alignment horizontal="center" vertical="center"/>
      <protection/>
    </xf>
    <xf numFmtId="168" fontId="131" fillId="0" borderId="0" xfId="0" applyNumberFormat="1" applyFont="1" applyFill="1" applyBorder="1" applyAlignment="1" applyProtection="1">
      <alignment horizontal="left" vertical="top" wrapText="1"/>
      <protection/>
    </xf>
    <xf numFmtId="0" fontId="8"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168" fontId="126" fillId="0" borderId="75" xfId="0" applyNumberFormat="1" applyFont="1" applyFill="1" applyBorder="1" applyAlignment="1" applyProtection="1">
      <alignment horizontal="left" vertical="top" wrapText="1"/>
      <protection/>
    </xf>
    <xf numFmtId="168" fontId="126" fillId="0" borderId="76" xfId="0" applyNumberFormat="1" applyFont="1" applyFill="1" applyBorder="1" applyAlignment="1" applyProtection="1">
      <alignment horizontal="left" vertical="top" wrapText="1"/>
      <protection/>
    </xf>
    <xf numFmtId="168" fontId="126" fillId="0" borderId="70" xfId="0" applyNumberFormat="1" applyFont="1" applyFill="1" applyBorder="1" applyAlignment="1" applyProtection="1">
      <alignment horizontal="left" vertical="top" wrapText="1"/>
      <protection/>
    </xf>
    <xf numFmtId="0" fontId="152" fillId="40" borderId="0" xfId="0" applyFont="1" applyFill="1" applyBorder="1" applyAlignment="1">
      <alignment horizontal="right" vertical="top"/>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25" fillId="41" borderId="118" xfId="0" applyFont="1" applyFill="1" applyBorder="1" applyAlignment="1" applyProtection="1">
      <alignment horizontal="left" vertical="center"/>
      <protection/>
    </xf>
    <xf numFmtId="0" fontId="11" fillId="0" borderId="119" xfId="0" applyFont="1" applyFill="1" applyBorder="1" applyAlignment="1" applyProtection="1">
      <alignment horizontal="left" vertical="top" wrapText="1"/>
      <protection/>
    </xf>
    <xf numFmtId="0" fontId="11" fillId="0" borderId="120"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168" fontId="126" fillId="0" borderId="121" xfId="0" applyNumberFormat="1" applyFont="1" applyFill="1" applyBorder="1" applyAlignment="1" applyProtection="1">
      <alignment horizontal="left" vertical="top" wrapText="1"/>
      <protection/>
    </xf>
    <xf numFmtId="0" fontId="113" fillId="0" borderId="45" xfId="0" applyFont="1" applyFill="1" applyBorder="1" applyAlignment="1" applyProtection="1">
      <alignment horizontal="left" vertical="top"/>
      <protection/>
    </xf>
    <xf numFmtId="171" fontId="12" fillId="0" borderId="121" xfId="0" applyNumberFormat="1" applyFont="1" applyFill="1" applyBorder="1" applyAlignment="1" applyProtection="1">
      <alignment wrapText="1"/>
      <protection/>
    </xf>
    <xf numFmtId="0" fontId="113" fillId="0" borderId="39" xfId="0" applyFont="1" applyFill="1" applyBorder="1" applyAlignment="1" applyProtection="1">
      <alignment horizontal="left" vertical="top"/>
      <protection/>
    </xf>
    <xf numFmtId="0" fontId="113" fillId="0" borderId="43"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8" fillId="0" borderId="42" xfId="0" applyFont="1" applyFill="1" applyBorder="1" applyAlignment="1" applyProtection="1">
      <alignment horizontal="left" vertical="top" wrapText="1"/>
      <protection/>
    </xf>
    <xf numFmtId="0" fontId="8" fillId="0" borderId="61" xfId="0" applyFont="1" applyFill="1" applyBorder="1" applyAlignment="1" applyProtection="1">
      <alignment horizontal="left" vertical="top" wrapText="1"/>
      <protection/>
    </xf>
    <xf numFmtId="0" fontId="8" fillId="0" borderId="122" xfId="0" applyFont="1" applyFill="1" applyBorder="1" applyAlignment="1" applyProtection="1">
      <alignment horizontal="left" vertical="top" wrapText="1"/>
      <protection/>
    </xf>
    <xf numFmtId="0" fontId="113" fillId="0" borderId="64" xfId="0" applyFont="1" applyFill="1" applyBorder="1" applyAlignment="1" applyProtection="1">
      <alignment horizontal="left" vertical="top" wrapText="1"/>
      <protection/>
    </xf>
    <xf numFmtId="0" fontId="8"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4"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16" xfId="0" applyFont="1" applyFill="1" applyBorder="1" applyAlignment="1" applyProtection="1">
      <alignment horizontal="left" vertical="center"/>
      <protection locked="0"/>
    </xf>
    <xf numFmtId="0" fontId="154" fillId="2" borderId="125" xfId="0" applyFont="1" applyFill="1" applyBorder="1" applyAlignment="1" applyProtection="1">
      <alignment horizontal="left" vertical="center"/>
      <protection locked="0"/>
    </xf>
    <xf numFmtId="0" fontId="154" fillId="2" borderId="126" xfId="0" applyFont="1" applyFill="1" applyBorder="1" applyAlignment="1" applyProtection="1">
      <alignment horizontal="right" vertical="center"/>
      <protection locked="0"/>
    </xf>
    <xf numFmtId="0" fontId="154" fillId="2" borderId="116"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0" fontId="125" fillId="20" borderId="42" xfId="33" applyFont="1" applyBorder="1" applyAlignment="1" applyProtection="1">
      <alignment horizontal="center" vertical="center" wrapText="1"/>
      <protection/>
    </xf>
    <xf numFmtId="0" fontId="125"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2"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8" fillId="20" borderId="127" xfId="0" applyFont="1" applyFill="1" applyBorder="1" applyAlignment="1" applyProtection="1">
      <alignment horizontal="center" vertical="center" wrapText="1"/>
      <protection/>
    </xf>
    <xf numFmtId="0" fontId="125" fillId="41"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8" xfId="0" applyFont="1" applyFill="1" applyBorder="1" applyAlignment="1" applyProtection="1">
      <alignment horizontal="left" vertical="top" wrapText="1"/>
      <protection/>
    </xf>
    <xf numFmtId="0" fontId="12" fillId="0" borderId="117"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wrapText="1"/>
      <protection/>
    </xf>
    <xf numFmtId="0" fontId="10"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5" fillId="20" borderId="51" xfId="33" applyFont="1" applyBorder="1" applyAlignment="1" applyProtection="1">
      <alignment horizontal="center" vertical="center"/>
      <protection/>
    </xf>
    <xf numFmtId="0" fontId="11" fillId="0" borderId="51" xfId="0" applyFont="1" applyFill="1" applyBorder="1" applyAlignment="1" applyProtection="1">
      <alignment horizontal="left" vertical="top" wrapText="1"/>
      <protection/>
    </xf>
    <xf numFmtId="0" fontId="11" fillId="36" borderId="130" xfId="0" applyFont="1" applyFill="1" applyBorder="1" applyAlignment="1" applyProtection="1">
      <alignment horizontal="left" vertical="top" wrapText="1"/>
      <protection/>
    </xf>
    <xf numFmtId="0" fontId="11" fillId="36" borderId="131" xfId="0" applyFont="1" applyFill="1" applyBorder="1" applyAlignment="1" applyProtection="1">
      <alignment horizontal="left" vertical="top"/>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center"/>
      <protection locked="0"/>
    </xf>
    <xf numFmtId="0" fontId="113" fillId="2" borderId="73" xfId="0" applyFont="1" applyFill="1" applyBorder="1" applyAlignment="1" applyProtection="1">
      <alignment horizontal="left" vertical="center"/>
      <protection locked="0"/>
    </xf>
    <xf numFmtId="0" fontId="113" fillId="2" borderId="0" xfId="0" applyFont="1" applyFill="1" applyBorder="1" applyAlignment="1" applyProtection="1">
      <alignment horizontal="center" vertical="top"/>
      <protection locked="0"/>
    </xf>
    <xf numFmtId="0" fontId="113" fillId="2" borderId="73" xfId="0" applyFont="1" applyFill="1" applyBorder="1" applyAlignment="1" applyProtection="1">
      <alignment horizontal="center" vertical="top"/>
      <protection locked="0"/>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wrapText="1"/>
      <protection/>
    </xf>
    <xf numFmtId="168" fontId="156" fillId="0" borderId="0" xfId="0" applyNumberFormat="1" applyFont="1" applyFill="1" applyBorder="1" applyAlignment="1" applyProtection="1">
      <alignment horizontal="left" vertical="top" wrapText="1"/>
      <protection/>
    </xf>
    <xf numFmtId="0" fontId="125" fillId="20" borderId="52" xfId="33" applyFont="1" applyBorder="1" applyAlignment="1" applyProtection="1">
      <alignment horizontal="center" vertical="center"/>
      <protection/>
    </xf>
    <xf numFmtId="0" fontId="125" fillId="20" borderId="64" xfId="33" applyFont="1" applyBorder="1" applyAlignment="1" applyProtection="1">
      <alignment horizontal="center" vertical="center"/>
      <protection/>
    </xf>
    <xf numFmtId="0" fontId="126" fillId="40" borderId="0" xfId="0" applyFont="1" applyFill="1" applyBorder="1" applyAlignment="1">
      <alignment horizontal="right" vertical="top"/>
    </xf>
    <xf numFmtId="0" fontId="131"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0" borderId="55" xfId="0" applyFont="1" applyFill="1" applyBorder="1" applyAlignment="1" applyProtection="1">
      <alignment horizontal="left" vertical="top" wrapText="1"/>
      <protection/>
    </xf>
    <xf numFmtId="168" fontId="113" fillId="0" borderId="0" xfId="0" applyNumberFormat="1" applyFont="1" applyFill="1" applyBorder="1" applyAlignment="1" applyProtection="1">
      <alignment horizontal="left" vertical="top" wrapText="1"/>
      <protection/>
    </xf>
    <xf numFmtId="171" fontId="130" fillId="0" borderId="69" xfId="15" applyNumberFormat="1" applyFont="1" applyFill="1" applyBorder="1" applyAlignment="1" applyProtection="1">
      <alignment horizontal="center" wrapText="1"/>
      <protection locked="0"/>
    </xf>
    <xf numFmtId="171" fontId="130" fillId="0" borderId="66" xfId="15" applyNumberFormat="1" applyFont="1" applyFill="1" applyBorder="1" applyAlignment="1" applyProtection="1">
      <alignment horizontal="center" wrapText="1"/>
      <protection locked="0"/>
    </xf>
    <xf numFmtId="171" fontId="130" fillId="0" borderId="60" xfId="15" applyNumberFormat="1" applyFont="1" applyFill="1" applyBorder="1" applyAlignment="1" applyProtection="1">
      <alignment horizontal="center" wrapText="1"/>
      <protection locked="0"/>
    </xf>
    <xf numFmtId="171" fontId="127" fillId="0" borderId="69" xfId="15" applyNumberFormat="1" applyFont="1" applyFill="1" applyBorder="1" applyAlignment="1" applyProtection="1">
      <alignment horizontal="center" wrapText="1"/>
      <protection/>
    </xf>
    <xf numFmtId="171" fontId="127" fillId="0" borderId="66" xfId="15" applyNumberFormat="1" applyFont="1" applyFill="1" applyBorder="1" applyAlignment="1" applyProtection="1">
      <alignment horizontal="center" wrapText="1"/>
      <protection/>
    </xf>
    <xf numFmtId="171" fontId="127" fillId="0" borderId="60" xfId="15" applyNumberFormat="1" applyFont="1" applyFill="1" applyBorder="1" applyAlignment="1" applyProtection="1">
      <alignment horizontal="center" wrapText="1"/>
      <protection/>
    </xf>
    <xf numFmtId="173" fontId="130" fillId="0" borderId="69" xfId="15" applyNumberFormat="1" applyFont="1" applyFill="1" applyBorder="1" applyAlignment="1" applyProtection="1">
      <alignment horizontal="center"/>
      <protection locked="0"/>
    </xf>
    <xf numFmtId="173" fontId="130" fillId="0" borderId="66" xfId="15" applyNumberFormat="1" applyFont="1" applyFill="1" applyBorder="1" applyAlignment="1" applyProtection="1">
      <alignment horizontal="center"/>
      <protection locked="0"/>
    </xf>
    <xf numFmtId="173" fontId="130"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30" fillId="35" borderId="69" xfId="15" applyNumberFormat="1" applyFont="1" applyFill="1" applyBorder="1" applyAlignment="1" applyProtection="1">
      <alignment horizontal="center" vertical="center" wrapText="1"/>
      <protection/>
    </xf>
    <xf numFmtId="171" fontId="130" fillId="35" borderId="66" xfId="15" applyNumberFormat="1" applyFont="1" applyFill="1" applyBorder="1" applyAlignment="1" applyProtection="1">
      <alignment horizontal="center" vertical="center" wrapText="1"/>
      <protection/>
    </xf>
    <xf numFmtId="171" fontId="130" fillId="35" borderId="60" xfId="15" applyNumberFormat="1" applyFont="1" applyFill="1" applyBorder="1" applyAlignment="1" applyProtection="1">
      <alignment horizontal="center" vertical="center" wrapText="1"/>
      <protection/>
    </xf>
    <xf numFmtId="168" fontId="126" fillId="0" borderId="69" xfId="0" applyNumberFormat="1" applyFont="1" applyFill="1" applyBorder="1" applyAlignment="1" applyProtection="1">
      <alignment horizontal="left" vertical="top"/>
      <protection/>
    </xf>
    <xf numFmtId="168" fontId="126" fillId="0" borderId="66" xfId="0" applyNumberFormat="1" applyFont="1" applyFill="1" applyBorder="1" applyAlignment="1" applyProtection="1">
      <alignment horizontal="left" vertical="top"/>
      <protection/>
    </xf>
    <xf numFmtId="168" fontId="126" fillId="0" borderId="60" xfId="0" applyNumberFormat="1" applyFont="1" applyFill="1" applyBorder="1" applyAlignment="1" applyProtection="1">
      <alignment horizontal="left" vertical="top"/>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6" fillId="35" borderId="69" xfId="0" applyNumberFormat="1" applyFont="1" applyFill="1" applyBorder="1" applyAlignment="1" applyProtection="1">
      <alignment horizontal="left" vertical="top"/>
      <protection/>
    </xf>
    <xf numFmtId="168" fontId="126" fillId="35" borderId="66" xfId="0" applyNumberFormat="1" applyFont="1" applyFill="1" applyBorder="1" applyAlignment="1" applyProtection="1">
      <alignment horizontal="left" vertical="top"/>
      <protection/>
    </xf>
    <xf numFmtId="168" fontId="126" fillId="35" borderId="60" xfId="0" applyNumberFormat="1"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52" fillId="40" borderId="134" xfId="0" applyFont="1" applyFill="1" applyBorder="1" applyAlignment="1">
      <alignment horizontal="left" vertical="top"/>
    </xf>
    <xf numFmtId="0" fontId="152" fillId="40" borderId="0" xfId="0" applyFont="1" applyFill="1" applyBorder="1" applyAlignment="1">
      <alignment horizontal="left" vertical="top"/>
    </xf>
    <xf numFmtId="0" fontId="125" fillId="20" borderId="50" xfId="33" applyFont="1" applyBorder="1" applyAlignment="1" applyProtection="1">
      <alignment horizontal="center" vertical="center"/>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52" fillId="40" borderId="51" xfId="0" applyFont="1" applyFill="1" applyBorder="1" applyAlignment="1">
      <alignment horizontal="left" vertical="top"/>
    </xf>
    <xf numFmtId="0" fontId="133" fillId="20" borderId="55" xfId="33" applyFont="1" applyBorder="1" applyAlignment="1" applyProtection="1">
      <alignment horizontal="center" vertical="center"/>
      <protection/>
    </xf>
    <xf numFmtId="0" fontId="133" fillId="20" borderId="56" xfId="33" applyFont="1" applyBorder="1" applyAlignment="1" applyProtection="1">
      <alignment horizontal="center" vertical="center"/>
      <protection/>
    </xf>
    <xf numFmtId="0" fontId="113" fillId="35" borderId="55" xfId="0" applyFont="1" applyFill="1" applyBorder="1" applyAlignment="1" applyProtection="1">
      <alignment horizontal="left" vertical="top" wrapText="1"/>
      <protection/>
    </xf>
    <xf numFmtId="0" fontId="113" fillId="35" borderId="56"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17" xfId="0" applyFont="1" applyFill="1" applyBorder="1" applyAlignment="1" applyProtection="1">
      <alignment horizontal="left" vertical="top" wrapText="1"/>
      <protection/>
    </xf>
    <xf numFmtId="0" fontId="113" fillId="2" borderId="0" xfId="0" applyFont="1" applyFill="1" applyBorder="1" applyAlignment="1" applyProtection="1">
      <alignment horizontal="left" vertical="top"/>
      <protection locked="0"/>
    </xf>
    <xf numFmtId="0" fontId="113" fillId="2" borderId="73" xfId="0" applyFont="1" applyFill="1" applyBorder="1" applyAlignment="1" applyProtection="1">
      <alignment horizontal="left" vertical="top"/>
      <protection locked="0"/>
    </xf>
    <xf numFmtId="0" fontId="20" fillId="35" borderId="0" xfId="0" applyFont="1" applyFill="1" applyBorder="1" applyAlignment="1" applyProtection="1">
      <alignment horizontal="center" vertical="top"/>
      <protection/>
    </xf>
    <xf numFmtId="168" fontId="131" fillId="0" borderId="0" xfId="0" applyNumberFormat="1" applyFont="1" applyFill="1" applyBorder="1" applyAlignment="1" applyProtection="1">
      <alignment horizontal="left" vertical="top"/>
      <protection/>
    </xf>
    <xf numFmtId="0" fontId="131"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wrapText="1"/>
      <protection/>
    </xf>
    <xf numFmtId="0" fontId="113" fillId="0" borderId="0" xfId="0" applyFont="1" applyFill="1" applyBorder="1" applyAlignment="1" applyProtection="1">
      <alignment horizontal="left" vertical="top"/>
      <protection/>
    </xf>
    <xf numFmtId="0" fontId="0" fillId="0" borderId="0" xfId="0" applyFont="1" applyAlignment="1">
      <alignment/>
    </xf>
    <xf numFmtId="0" fontId="125" fillId="41" borderId="55" xfId="0" applyFont="1" applyFill="1" applyBorder="1" applyAlignment="1" applyProtection="1">
      <alignment horizontal="left" vertical="center" wrapText="1"/>
      <protection/>
    </xf>
    <xf numFmtId="0" fontId="125" fillId="41" borderId="51" xfId="0" applyFont="1" applyFill="1" applyBorder="1" applyAlignment="1" applyProtection="1">
      <alignment horizontal="left" vertical="center"/>
      <protection/>
    </xf>
    <xf numFmtId="0" fontId="125" fillId="41" borderId="56" xfId="0" applyFont="1" applyFill="1" applyBorder="1" applyAlignment="1" applyProtection="1">
      <alignment horizontal="left" vertical="center"/>
      <protection/>
    </xf>
    <xf numFmtId="168" fontId="130" fillId="35" borderId="78" xfId="21" applyNumberFormat="1" applyFont="1" applyFill="1" applyBorder="1" applyAlignment="1" applyProtection="1">
      <alignment horizontal="left" vertical="top" wrapText="1"/>
      <protection/>
    </xf>
    <xf numFmtId="168" fontId="130" fillId="35" borderId="78" xfId="21" applyNumberFormat="1" applyFont="1" applyFill="1" applyBorder="1" applyAlignment="1" applyProtection="1">
      <alignment horizontal="left" vertical="top"/>
      <protection/>
    </xf>
    <xf numFmtId="0" fontId="113" fillId="35" borderId="55" xfId="0" applyFont="1" applyFill="1" applyBorder="1" applyAlignment="1" applyProtection="1">
      <alignment horizontal="left" vertical="center" wrapText="1"/>
      <protection/>
    </xf>
    <xf numFmtId="0" fontId="113" fillId="35" borderId="56" xfId="0" applyFont="1" applyFill="1" applyBorder="1" applyAlignment="1" applyProtection="1">
      <alignment horizontal="left" vertical="center" wrapText="1"/>
      <protection/>
    </xf>
    <xf numFmtId="0" fontId="152" fillId="40" borderId="129" xfId="0" applyFont="1" applyFill="1" applyBorder="1" applyAlignment="1">
      <alignment horizontal="left" vertical="top"/>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8" fillId="35" borderId="55" xfId="0" applyFont="1" applyFill="1" applyBorder="1" applyAlignment="1" applyProtection="1">
      <alignment horizontal="left" vertical="top"/>
      <protection/>
    </xf>
    <xf numFmtId="0" fontId="8" fillId="35" borderId="56" xfId="0" applyFont="1" applyFill="1" applyBorder="1" applyAlignment="1" applyProtection="1">
      <alignment horizontal="left" vertical="top"/>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169" fontId="127" fillId="0" borderId="135" xfId="15" applyNumberFormat="1" applyFont="1" applyFill="1" applyBorder="1" applyAlignment="1" applyProtection="1">
      <alignment horizontal="center" vertical="top" wrapText="1"/>
      <protection/>
    </xf>
    <xf numFmtId="169" fontId="127" fillId="0" borderId="66" xfId="15" applyNumberFormat="1" applyFont="1" applyFill="1" applyBorder="1" applyAlignment="1" applyProtection="1">
      <alignment horizontal="center" vertical="top" wrapText="1"/>
      <protection/>
    </xf>
    <xf numFmtId="169" fontId="127" fillId="0" borderId="60" xfId="15" applyNumberFormat="1" applyFont="1" applyFill="1" applyBorder="1" applyAlignment="1" applyProtection="1">
      <alignment horizontal="center"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7" fillId="0" borderId="69" xfId="15" applyNumberFormat="1" applyFont="1" applyFill="1" applyBorder="1" applyAlignment="1" applyProtection="1">
      <alignment horizontal="right" wrapText="1"/>
      <protection/>
    </xf>
    <xf numFmtId="169" fontId="127" fillId="0" borderId="66" xfId="15" applyNumberFormat="1" applyFont="1" applyFill="1" applyBorder="1" applyAlignment="1" applyProtection="1">
      <alignment horizontal="right" wrapText="1"/>
      <protection/>
    </xf>
    <xf numFmtId="169" fontId="127" fillId="0" borderId="60" xfId="15" applyNumberFormat="1" applyFont="1" applyFill="1" applyBorder="1" applyAlignment="1" applyProtection="1">
      <alignment horizontal="right" wrapText="1"/>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vertical="top"/>
      <protection/>
    </xf>
    <xf numFmtId="0" fontId="133" fillId="20" borderId="50" xfId="33" applyFont="1" applyBorder="1" applyAlignment="1" applyProtection="1">
      <alignment horizontal="center" vertical="center"/>
      <protection/>
    </xf>
    <xf numFmtId="0" fontId="133"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31"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125" fillId="35" borderId="118" xfId="0" applyFont="1" applyFill="1" applyBorder="1" applyAlignment="1" applyProtection="1">
      <alignment horizontal="left" vertical="center"/>
      <protection/>
    </xf>
    <xf numFmtId="0" fontId="113" fillId="35" borderId="0" xfId="0" applyFont="1" applyFill="1" applyBorder="1" applyAlignment="1" applyProtection="1">
      <alignment horizontal="left" vertical="top" wrapText="1"/>
      <protection/>
    </xf>
    <xf numFmtId="0" fontId="9" fillId="36" borderId="134" xfId="0" applyFont="1" applyFill="1" applyBorder="1" applyAlignment="1">
      <alignment horizontal="left" vertical="center"/>
    </xf>
    <xf numFmtId="0" fontId="156" fillId="0" borderId="0" xfId="0" applyFont="1" applyFill="1" applyBorder="1" applyAlignment="1" applyProtection="1">
      <alignment horizontal="left" vertical="top" wrapText="1"/>
      <protection/>
    </xf>
    <xf numFmtId="0" fontId="156" fillId="0" borderId="0" xfId="0" applyFont="1" applyFill="1" applyBorder="1" applyAlignment="1" applyProtection="1">
      <alignment horizontal="left" vertical="top"/>
      <protection/>
    </xf>
    <xf numFmtId="0" fontId="157" fillId="36" borderId="78" xfId="0" applyFont="1" applyFill="1" applyBorder="1" applyAlignment="1">
      <alignment horizontal="left" vertical="top"/>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wrapText="1"/>
      <protection/>
    </xf>
    <xf numFmtId="0" fontId="156" fillId="0" borderId="50" xfId="0" applyFont="1" applyFill="1" applyBorder="1" applyAlignment="1" applyProtection="1">
      <alignment horizontal="left" vertical="top"/>
      <protection/>
    </xf>
    <xf numFmtId="0" fontId="133" fillId="41" borderId="118" xfId="0" applyFont="1" applyFill="1" applyBorder="1" applyAlignment="1" applyProtection="1">
      <alignment horizontal="left" vertical="center"/>
      <protection/>
    </xf>
    <xf numFmtId="0" fontId="157" fillId="36" borderId="51" xfId="0" applyFont="1" applyFill="1" applyBorder="1" applyAlignment="1">
      <alignment horizontal="left" vertical="top"/>
    </xf>
    <xf numFmtId="0" fontId="11" fillId="35" borderId="68" xfId="0" applyFont="1" applyFill="1" applyBorder="1" applyAlignment="1" applyProtection="1">
      <alignment horizontal="left" vertical="top" wrapText="1"/>
      <protection/>
    </xf>
    <xf numFmtId="168" fontId="131" fillId="0" borderId="65" xfId="0" applyNumberFormat="1" applyFont="1" applyFill="1" applyBorder="1" applyAlignment="1" applyProtection="1">
      <alignment horizontal="left" vertical="top" wrapText="1"/>
      <protection/>
    </xf>
    <xf numFmtId="168" fontId="131" fillId="0" borderId="78" xfId="0" applyNumberFormat="1" applyFont="1" applyFill="1" applyBorder="1" applyAlignment="1" applyProtection="1">
      <alignment horizontal="left" vertical="top"/>
      <protection/>
    </xf>
    <xf numFmtId="168" fontId="131" fillId="0" borderId="62" xfId="0" applyNumberFormat="1" applyFont="1" applyFill="1" applyBorder="1" applyAlignment="1" applyProtection="1">
      <alignment horizontal="left" vertical="top"/>
      <protection/>
    </xf>
    <xf numFmtId="0" fontId="157" fillId="36" borderId="51" xfId="0" applyFont="1" applyFill="1" applyBorder="1" applyAlignment="1">
      <alignment horizontal="left" vertical="center"/>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13" fillId="0"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11" fillId="35" borderId="55" xfId="0" applyFont="1" applyFill="1" applyBorder="1" applyAlignment="1" applyProtection="1">
      <alignment horizontal="left" vertical="top"/>
      <protection/>
    </xf>
    <xf numFmtId="0" fontId="135" fillId="35" borderId="55" xfId="0" applyFont="1" applyFill="1" applyBorder="1" applyAlignment="1" applyProtection="1">
      <alignment horizontal="left" vertical="top" wrapText="1"/>
      <protection/>
    </xf>
    <xf numFmtId="0" fontId="135" fillId="35" borderId="56" xfId="0" applyFont="1" applyFill="1" applyBorder="1" applyAlignment="1" applyProtection="1">
      <alignment horizontal="left" vertical="top" wrapText="1"/>
      <protection/>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31" fillId="35" borderId="56" xfId="0" applyFont="1" applyFill="1" applyBorder="1" applyAlignment="1" applyProtection="1">
      <alignment horizontal="left" vertical="top" wrapText="1"/>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25" fillId="20" borderId="0" xfId="33" applyFont="1" applyBorder="1" applyAlignment="1" applyProtection="1">
      <alignment horizontal="center" vertical="center"/>
      <protection/>
    </xf>
    <xf numFmtId="0" fontId="125" fillId="20" borderId="74" xfId="33" applyFont="1" applyBorder="1" applyAlignment="1" applyProtection="1">
      <alignment horizontal="center" vertical="center"/>
      <protection/>
    </xf>
    <xf numFmtId="0" fontId="11" fillId="0" borderId="62" xfId="0" applyFont="1" applyFill="1" applyBorder="1" applyAlignment="1" applyProtection="1">
      <alignment horizontal="left" vertical="top" wrapText="1"/>
      <protection/>
    </xf>
    <xf numFmtId="0" fontId="135" fillId="0" borderId="65" xfId="0" applyFont="1" applyFill="1" applyBorder="1" applyAlignment="1" applyProtection="1">
      <alignment horizontal="left" vertical="top" wrapText="1"/>
      <protection/>
    </xf>
    <xf numFmtId="168" fontId="135" fillId="0" borderId="69" xfId="0" applyNumberFormat="1" applyFont="1" applyFill="1" applyBorder="1" applyAlignment="1" applyProtection="1">
      <alignment horizontal="left" vertical="top"/>
      <protection/>
    </xf>
    <xf numFmtId="168" fontId="135" fillId="0" borderId="66" xfId="0" applyNumberFormat="1" applyFont="1" applyFill="1" applyBorder="1" applyAlignment="1" applyProtection="1">
      <alignment horizontal="left" vertical="top"/>
      <protection/>
    </xf>
    <xf numFmtId="168" fontId="135" fillId="0" borderId="60" xfId="0" applyNumberFormat="1" applyFont="1" applyFill="1" applyBorder="1" applyAlignment="1" applyProtection="1">
      <alignment horizontal="left" vertical="top"/>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13" fillId="0" borderId="55" xfId="0" applyFont="1" applyFill="1" applyBorder="1" applyAlignment="1">
      <alignment horizontal="left" vertical="top" wrapText="1"/>
    </xf>
    <xf numFmtId="0" fontId="113" fillId="0" borderId="56" xfId="0" applyFont="1" applyFill="1" applyBorder="1" applyAlignment="1">
      <alignment horizontal="left" vertical="top" wrapText="1"/>
    </xf>
    <xf numFmtId="0" fontId="131" fillId="0" borderId="0" xfId="0" applyFont="1" applyFill="1" applyBorder="1" applyAlignment="1">
      <alignment horizontal="left" vertical="top" wrapText="1"/>
    </xf>
    <xf numFmtId="0" fontId="11" fillId="0" borderId="55" xfId="0" applyFont="1" applyFill="1" applyBorder="1" applyAlignment="1">
      <alignment horizontal="left" vertical="top" wrapText="1"/>
    </xf>
    <xf numFmtId="0" fontId="113" fillId="0" borderId="55" xfId="0" applyFont="1" applyFill="1" applyBorder="1" applyAlignment="1">
      <alignment horizontal="left" vertical="top"/>
    </xf>
    <xf numFmtId="0" fontId="113" fillId="0" borderId="56" xfId="0" applyFont="1" applyFill="1" applyBorder="1" applyAlignment="1">
      <alignment horizontal="left" vertical="top"/>
    </xf>
    <xf numFmtId="168" fontId="113" fillId="0" borderId="0" xfId="0" applyNumberFormat="1" applyFont="1" applyFill="1" applyBorder="1" applyAlignment="1" applyProtection="1">
      <alignment horizontal="left" vertical="top"/>
      <protection/>
    </xf>
    <xf numFmtId="0" fontId="131" fillId="0" borderId="54" xfId="0" applyFont="1" applyFill="1" applyBorder="1" applyAlignment="1">
      <alignment horizontal="left" vertical="top"/>
    </xf>
    <xf numFmtId="0" fontId="131" fillId="0" borderId="54" xfId="0" applyFont="1" applyFill="1" applyBorder="1" applyAlignment="1">
      <alignment horizontal="left" vertical="top" wrapText="1"/>
    </xf>
    <xf numFmtId="0" fontId="19" fillId="35" borderId="78" xfId="0" applyFont="1" applyFill="1" applyBorder="1" applyAlignment="1" applyProtection="1">
      <alignment horizontal="left" vertical="top" wrapText="1"/>
      <protection/>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30" fillId="35" borderId="69" xfId="15" applyNumberFormat="1" applyFont="1" applyFill="1" applyBorder="1" applyAlignment="1" applyProtection="1">
      <alignment horizontal="center" wrapText="1"/>
      <protection/>
    </xf>
    <xf numFmtId="171" fontId="130"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9" fillId="0" borderId="55" xfId="0" applyFont="1" applyFill="1" applyBorder="1" applyAlignment="1">
      <alignment horizontal="left" vertical="top" wrapText="1"/>
    </xf>
    <xf numFmtId="0" fontId="131" fillId="0" borderId="56" xfId="0" applyFont="1" applyFill="1" applyBorder="1" applyAlignment="1">
      <alignment horizontal="left" vertical="top" wrapText="1"/>
    </xf>
    <xf numFmtId="0" fontId="9" fillId="36" borderId="0" xfId="0" applyFont="1" applyFill="1" applyBorder="1" applyAlignment="1">
      <alignment horizontal="left" vertical="center"/>
    </xf>
    <xf numFmtId="0" fontId="131" fillId="0" borderId="55" xfId="0" applyFont="1" applyFill="1" applyBorder="1" applyAlignment="1">
      <alignment horizontal="left" vertical="top" wrapText="1"/>
    </xf>
    <xf numFmtId="168" fontId="126" fillId="0" borderId="0" xfId="0" applyNumberFormat="1" applyFont="1" applyFill="1" applyBorder="1" applyAlignment="1" applyProtection="1">
      <alignment horizontal="center" vertical="top"/>
      <protection/>
    </xf>
    <xf numFmtId="168" fontId="126" fillId="0" borderId="134" xfId="0" applyNumberFormat="1" applyFont="1" applyFill="1" applyBorder="1" applyAlignment="1" applyProtection="1">
      <alignment horizontal="center" vertical="top"/>
      <protection/>
    </xf>
    <xf numFmtId="0" fontId="125" fillId="20" borderId="127" xfId="0" applyFont="1" applyFill="1" applyBorder="1" applyAlignment="1" applyProtection="1">
      <alignment horizontal="left" vertical="center" wrapText="1"/>
      <protection/>
    </xf>
    <xf numFmtId="0" fontId="126" fillId="0" borderId="0" xfId="0" applyFont="1" applyFill="1" applyBorder="1" applyAlignment="1">
      <alignment horizontal="right" vertical="top"/>
    </xf>
    <xf numFmtId="168" fontId="125" fillId="20" borderId="55" xfId="0" applyNumberFormat="1" applyFont="1" applyFill="1" applyBorder="1" applyAlignment="1" applyProtection="1">
      <alignment horizontal="left" vertical="top"/>
      <protection/>
    </xf>
    <xf numFmtId="168" fontId="125" fillId="20" borderId="51" xfId="0" applyNumberFormat="1" applyFont="1" applyFill="1" applyBorder="1" applyAlignment="1" applyProtection="1">
      <alignment horizontal="left" vertical="top"/>
      <protection/>
    </xf>
    <xf numFmtId="168" fontId="125" fillId="20" borderId="56" xfId="0" applyNumberFormat="1" applyFont="1" applyFill="1" applyBorder="1" applyAlignment="1" applyProtection="1">
      <alignment horizontal="left" vertical="top"/>
      <protection/>
    </xf>
    <xf numFmtId="0" fontId="11" fillId="35" borderId="51" xfId="0" applyFont="1" applyFill="1" applyBorder="1" applyAlignment="1" applyProtection="1">
      <alignment horizontal="left" vertical="top" wrapText="1"/>
      <protection/>
    </xf>
    <xf numFmtId="0" fontId="12" fillId="0" borderId="55" xfId="33" applyFont="1" applyFill="1" applyBorder="1" applyAlignment="1" applyProtection="1">
      <alignment horizontal="left" vertical="top" wrapText="1"/>
      <protection/>
    </xf>
    <xf numFmtId="0" fontId="12" fillId="0" borderId="56" xfId="33" applyFont="1" applyFill="1" applyBorder="1" applyAlignment="1" applyProtection="1">
      <alignment horizontal="left" vertical="top" wrapText="1"/>
      <protection/>
    </xf>
    <xf numFmtId="0" fontId="125" fillId="20" borderId="55" xfId="0" applyFont="1" applyFill="1" applyBorder="1" applyAlignment="1">
      <alignment horizontal="left" vertical="center"/>
    </xf>
    <xf numFmtId="0" fontId="125" fillId="20" borderId="51" xfId="0" applyFont="1" applyFill="1" applyBorder="1" applyAlignment="1">
      <alignment horizontal="left" vertical="center"/>
    </xf>
    <xf numFmtId="0" fontId="125" fillId="20" borderId="56" xfId="0" applyFont="1" applyFill="1" applyBorder="1" applyAlignment="1">
      <alignment horizontal="left" vertical="center"/>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4" fillId="35" borderId="0" xfId="0" applyFont="1" applyFill="1" applyBorder="1" applyAlignment="1" applyProtection="1">
      <alignment horizontal="left" vertical="top" wrapText="1"/>
      <protection/>
    </xf>
    <xf numFmtId="0" fontId="156" fillId="0" borderId="0" xfId="0" applyFont="1" applyFill="1" applyBorder="1" applyAlignment="1">
      <alignment horizontal="left" vertical="top" wrapText="1"/>
    </xf>
    <xf numFmtId="0" fontId="156"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1" fillId="0" borderId="0" xfId="0" applyFont="1" applyFill="1" applyBorder="1" applyAlignment="1">
      <alignment horizontal="left" vertical="top"/>
    </xf>
    <xf numFmtId="0" fontId="141" fillId="0" borderId="82" xfId="0" applyFont="1" applyFill="1" applyBorder="1" applyAlignment="1">
      <alignment horizontal="center" vertical="top"/>
    </xf>
    <xf numFmtId="0" fontId="141" fillId="2"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xf>
    <xf numFmtId="0" fontId="141" fillId="2" borderId="50" xfId="0" applyFont="1" applyFill="1" applyBorder="1" applyAlignment="1" applyProtection="1">
      <alignment horizontal="center" vertical="top"/>
      <protection locked="0"/>
    </xf>
    <xf numFmtId="0" fontId="141" fillId="0" borderId="78" xfId="0" applyFont="1" applyFill="1" applyBorder="1" applyAlignment="1">
      <alignment horizontal="left" vertical="top" wrapText="1"/>
    </xf>
    <xf numFmtId="0" fontId="141" fillId="0" borderId="0" xfId="0" applyFont="1" applyFill="1" applyBorder="1" applyAlignment="1">
      <alignment horizontal="left" vertical="top" wrapText="1"/>
    </xf>
    <xf numFmtId="0" fontId="141" fillId="0" borderId="0" xfId="0" applyFont="1" applyFill="1" applyBorder="1" applyAlignment="1">
      <alignment horizontal="center" vertical="top"/>
    </xf>
    <xf numFmtId="0" fontId="142" fillId="2" borderId="50" xfId="0" applyFont="1" applyFill="1" applyBorder="1" applyAlignment="1" applyProtection="1">
      <alignment horizontal="right" vertical="top"/>
      <protection locked="0"/>
    </xf>
    <xf numFmtId="0" fontId="141" fillId="0" borderId="50" xfId="0" applyFont="1" applyFill="1" applyBorder="1" applyAlignment="1" applyProtection="1">
      <alignment horizontal="left" vertical="top"/>
      <protection locked="0"/>
    </xf>
    <xf numFmtId="0" fontId="141" fillId="0" borderId="78" xfId="0" applyFont="1" applyFill="1" applyBorder="1" applyAlignment="1">
      <alignment horizontal="center" vertical="top" wrapText="1"/>
    </xf>
    <xf numFmtId="0" fontId="131" fillId="0" borderId="50" xfId="0" applyFont="1" applyFill="1" applyBorder="1" applyAlignment="1" applyProtection="1">
      <alignment horizontal="center" vertical="top"/>
      <protection/>
    </xf>
    <xf numFmtId="0" fontId="131"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42" fillId="0" borderId="0" xfId="0" applyFont="1" applyFill="1" applyBorder="1" applyAlignment="1">
      <alignment horizontal="center" vertical="top"/>
    </xf>
    <xf numFmtId="177" fontId="131" fillId="42" borderId="50" xfId="0" applyNumberFormat="1" applyFont="1" applyFill="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141" fillId="2" borderId="54" xfId="0" applyFont="1" applyFill="1" applyBorder="1" applyAlignment="1" applyProtection="1">
      <alignment horizontal="center" vertical="top"/>
      <protection locked="0"/>
    </xf>
    <xf numFmtId="0" fontId="135" fillId="36" borderId="0" xfId="0" applyFont="1" applyFill="1" applyBorder="1" applyAlignment="1">
      <alignment horizontal="left" vertical="top"/>
    </xf>
    <xf numFmtId="0" fontId="142" fillId="0" borderId="0" xfId="0" applyFont="1" applyFill="1" applyBorder="1" applyAlignment="1">
      <alignment horizontal="left" vertical="top"/>
    </xf>
    <xf numFmtId="0" fontId="141" fillId="2" borderId="55" xfId="0" applyFont="1" applyFill="1" applyBorder="1" applyAlignment="1" applyProtection="1">
      <alignment horizontal="center" vertical="top"/>
      <protection locked="0"/>
    </xf>
    <xf numFmtId="0" fontId="141" fillId="2" borderId="56" xfId="0" applyFont="1" applyFill="1" applyBorder="1" applyAlignment="1" applyProtection="1">
      <alignment horizontal="center" vertical="top"/>
      <protection locked="0"/>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5" fillId="0" borderId="0" xfId="0" applyFont="1" applyFill="1" applyBorder="1" applyAlignment="1" applyProtection="1">
      <alignment horizontal="right" vertical="top"/>
      <protection/>
    </xf>
    <xf numFmtId="0" fontId="158"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center" vertical="top"/>
      <protection/>
    </xf>
    <xf numFmtId="0" fontId="131" fillId="0" borderId="78" xfId="0" applyFont="1" applyFill="1" applyBorder="1" applyAlignment="1" applyProtection="1">
      <alignment horizontal="center" vertical="top"/>
      <protection/>
    </xf>
    <xf numFmtId="0" fontId="131" fillId="0" borderId="50" xfId="0" applyNumberFormat="1" applyFont="1" applyFill="1" applyBorder="1" applyAlignment="1" applyProtection="1">
      <alignment horizontal="center" vertical="top"/>
      <protection/>
    </xf>
    <xf numFmtId="0" fontId="131" fillId="0" borderId="82" xfId="0" applyFont="1" applyFill="1" applyBorder="1" applyAlignment="1" applyProtection="1">
      <alignment horizontal="center" vertical="top"/>
      <protection/>
    </xf>
    <xf numFmtId="177" fontId="131" fillId="0" borderId="0" xfId="0" applyNumberFormat="1" applyFont="1" applyFill="1" applyBorder="1" applyAlignment="1" applyProtection="1">
      <alignment horizontal="left" vertical="top"/>
      <protection locked="0"/>
    </xf>
    <xf numFmtId="0" fontId="135" fillId="2" borderId="50" xfId="0"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41" fillId="2" borderId="51" xfId="0" applyFont="1" applyFill="1" applyBorder="1" applyAlignment="1" applyProtection="1">
      <alignment horizontal="center" vertical="top"/>
      <protection locked="0"/>
    </xf>
    <xf numFmtId="0" fontId="141" fillId="0" borderId="50" xfId="0" applyFont="1" applyFill="1" applyBorder="1" applyAlignment="1">
      <alignment horizontal="center" vertical="center"/>
    </xf>
    <xf numFmtId="0" fontId="141" fillId="0" borderId="50" xfId="0" applyFont="1" applyFill="1" applyBorder="1" applyAlignment="1">
      <alignment horizontal="center" vertical="center" wrapText="1"/>
    </xf>
    <xf numFmtId="0" fontId="131" fillId="2" borderId="54" xfId="0" applyFont="1" applyFill="1" applyBorder="1" applyAlignment="1" applyProtection="1">
      <alignment horizontal="center" vertical="top"/>
      <protection locked="0"/>
    </xf>
    <xf numFmtId="177" fontId="131" fillId="2" borderId="54" xfId="0" applyNumberFormat="1" applyFont="1" applyFill="1" applyBorder="1" applyAlignment="1" applyProtection="1">
      <alignment horizontal="center" vertical="top"/>
      <protection locked="0"/>
    </xf>
    <xf numFmtId="0" fontId="142" fillId="0" borderId="50" xfId="0" applyFont="1" applyFill="1" applyBorder="1" applyAlignment="1">
      <alignment horizontal="left" vertical="top"/>
    </xf>
    <xf numFmtId="0" fontId="141" fillId="0" borderId="0" xfId="0" applyFont="1" applyFill="1" applyBorder="1" applyAlignment="1" applyProtection="1">
      <alignment horizontal="left" vertical="top"/>
      <protection/>
    </xf>
    <xf numFmtId="0" fontId="141"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142" fillId="0" borderId="0" xfId="0" applyFont="1" applyFill="1" applyBorder="1" applyAlignment="1" applyProtection="1">
      <alignment horizontal="left" vertical="top"/>
      <protection/>
    </xf>
    <xf numFmtId="0" fontId="141" fillId="35" borderId="0" xfId="0" applyFont="1" applyFill="1" applyBorder="1" applyAlignment="1" applyProtection="1">
      <alignment horizontal="left" vertical="top"/>
      <protection/>
    </xf>
    <xf numFmtId="0" fontId="93" fillId="2" borderId="50" xfId="15" applyFont="1" applyBorder="1" applyAlignment="1" applyProtection="1">
      <alignment horizontal="left" vertical="top"/>
      <protection locked="0"/>
    </xf>
    <xf numFmtId="0" fontId="141" fillId="0" borderId="78" xfId="0" applyFont="1" applyFill="1" applyBorder="1" applyAlignment="1" applyProtection="1">
      <alignment horizontal="left" vertical="top"/>
      <protection/>
    </xf>
    <xf numFmtId="177" fontId="93" fillId="2" borderId="50" xfId="15" applyNumberFormat="1" applyFont="1" applyBorder="1" applyAlignment="1" applyProtection="1">
      <alignment horizontal="left" vertical="top"/>
      <protection locked="0"/>
    </xf>
    <xf numFmtId="177" fontId="93" fillId="2" borderId="51" xfId="15" applyNumberFormat="1" applyFont="1" applyBorder="1" applyAlignment="1" applyProtection="1">
      <alignment horizontal="left" vertical="top"/>
      <protection locked="0"/>
    </xf>
    <xf numFmtId="0" fontId="93" fillId="2" borderId="51" xfId="15" applyFont="1" applyBorder="1" applyAlignment="1" applyProtection="1">
      <alignment horizontal="left" vertical="top"/>
      <protection locked="0"/>
    </xf>
    <xf numFmtId="0" fontId="141" fillId="0" borderId="78" xfId="0" applyFont="1" applyFill="1" applyBorder="1" applyAlignment="1" applyProtection="1">
      <alignment horizontal="center" vertical="top"/>
      <protection/>
    </xf>
    <xf numFmtId="0" fontId="93" fillId="2" borderId="50" xfId="15" applyFont="1" applyBorder="1" applyAlignment="1" applyProtection="1">
      <alignment horizontal="center" vertical="top"/>
      <protection locked="0"/>
    </xf>
    <xf numFmtId="0" fontId="93"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1"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3" fillId="0" borderId="0" xfId="0" applyFont="1" applyFill="1" applyBorder="1" applyAlignment="1" applyProtection="1">
      <alignment horizontal="center" vertical="top"/>
      <protection/>
    </xf>
    <xf numFmtId="0" fontId="93" fillId="0" borderId="0" xfId="15" applyFont="1" applyFill="1" applyBorder="1" applyAlignment="1" applyProtection="1">
      <alignment horizontal="left" vertical="top"/>
      <protection/>
    </xf>
    <xf numFmtId="0" fontId="141" fillId="35" borderId="0" xfId="0" applyFont="1" applyFill="1" applyBorder="1" applyAlignment="1" applyProtection="1">
      <alignment horizontal="center" vertical="top"/>
      <protection/>
    </xf>
    <xf numFmtId="0" fontId="141" fillId="0" borderId="50" xfId="0" applyFont="1" applyFill="1" applyBorder="1" applyAlignment="1" applyProtection="1">
      <alignment horizontal="left" vertical="top"/>
      <protection/>
    </xf>
    <xf numFmtId="0" fontId="141" fillId="0" borderId="0" xfId="0" applyFont="1" applyFill="1" applyBorder="1" applyAlignment="1" applyProtection="1">
      <alignment horizontal="left" vertical="top" wrapText="1"/>
      <protection/>
    </xf>
    <xf numFmtId="0" fontId="141" fillId="0" borderId="0" xfId="0" applyFont="1" applyFill="1" applyBorder="1" applyAlignment="1" applyProtection="1">
      <alignment horizontal="left"/>
      <protection/>
    </xf>
    <xf numFmtId="0" fontId="93" fillId="2" borderId="50" xfId="15" applyFont="1" applyFill="1" applyBorder="1" applyAlignment="1" applyProtection="1">
      <alignment horizontal="center" vertical="top"/>
      <protection locked="0"/>
    </xf>
    <xf numFmtId="0" fontId="142" fillId="0" borderId="50" xfId="0" applyFont="1" applyFill="1" applyBorder="1" applyAlignment="1" applyProtection="1">
      <alignment horizontal="center" vertical="top"/>
      <protection/>
    </xf>
    <xf numFmtId="0" fontId="142" fillId="0" borderId="78" xfId="0" applyFont="1" applyFill="1" applyBorder="1" applyAlignment="1" applyProtection="1">
      <alignment horizontal="center" vertical="top"/>
      <protection/>
    </xf>
    <xf numFmtId="0" fontId="148" fillId="0" borderId="50" xfId="0" applyFont="1" applyFill="1" applyBorder="1" applyAlignment="1" applyProtection="1">
      <alignment horizontal="center" vertical="top"/>
      <protection/>
    </xf>
    <xf numFmtId="0" fontId="148" fillId="0" borderId="0" xfId="0" applyFont="1" applyFill="1" applyBorder="1" applyAlignment="1" applyProtection="1">
      <alignment horizontal="center" vertical="top"/>
      <protection/>
    </xf>
    <xf numFmtId="0" fontId="159" fillId="0" borderId="0" xfId="0" applyFont="1" applyFill="1" applyBorder="1" applyAlignment="1" applyProtection="1">
      <alignment horizontal="center" vertical="top"/>
      <protection/>
    </xf>
    <xf numFmtId="0" fontId="141" fillId="0" borderId="0" xfId="0" applyFont="1" applyAlignment="1">
      <alignment horizontal="left" vertical="top"/>
    </xf>
    <xf numFmtId="0" fontId="142" fillId="0" borderId="0" xfId="0" applyFont="1" applyAlignment="1">
      <alignment horizontal="center" vertical="top"/>
    </xf>
    <xf numFmtId="0" fontId="141" fillId="0" borderId="0" xfId="0" applyFont="1" applyAlignment="1">
      <alignment horizontal="left" vertical="top" wrapText="1"/>
    </xf>
    <xf numFmtId="0" fontId="146" fillId="0" borderId="0" xfId="0" applyFont="1" applyAlignment="1">
      <alignment horizontal="right" vertical="top"/>
    </xf>
    <xf numFmtId="0" fontId="141" fillId="0" borderId="0" xfId="0" applyFont="1" applyAlignment="1">
      <alignment horizontal="center" vertical="top"/>
    </xf>
    <xf numFmtId="0" fontId="142" fillId="0" borderId="0" xfId="0" applyFont="1" applyAlignment="1">
      <alignment horizontal="left" vertical="top" wrapText="1"/>
    </xf>
    <xf numFmtId="0" fontId="142" fillId="0" borderId="0" xfId="0" applyFont="1" applyAlignment="1">
      <alignment horizontal="left" vertical="top"/>
    </xf>
    <xf numFmtId="0" fontId="0" fillId="0" borderId="0" xfId="0" applyFont="1" applyAlignment="1">
      <alignment horizontal="right" vertical="top"/>
    </xf>
    <xf numFmtId="0" fontId="143" fillId="0" borderId="0" xfId="0" applyFont="1" applyAlignment="1">
      <alignment horizontal="center" vertical="top"/>
    </xf>
    <xf numFmtId="0" fontId="158" fillId="0" borderId="0" xfId="0" applyFont="1" applyAlignment="1">
      <alignment horizontal="center" vertical="top"/>
    </xf>
    <xf numFmtId="0" fontId="93" fillId="2" borderId="50" xfId="15" applyBorder="1" applyAlignment="1" applyProtection="1">
      <alignment horizontal="center" vertical="top"/>
      <protection locked="0"/>
    </xf>
    <xf numFmtId="0" fontId="0" fillId="0" borderId="0" xfId="0" applyFont="1" applyAlignment="1">
      <alignment horizontal="center" vertical="top"/>
    </xf>
    <xf numFmtId="0" fontId="141" fillId="0" borderId="50" xfId="0" applyFont="1" applyBorder="1" applyAlignment="1">
      <alignment horizontal="center" vertical="top"/>
    </xf>
    <xf numFmtId="0" fontId="141" fillId="0" borderId="51" xfId="0" applyFont="1" applyBorder="1" applyAlignment="1">
      <alignment horizontal="center" vertical="top"/>
    </xf>
    <xf numFmtId="0" fontId="93" fillId="2" borderId="51" xfId="15" applyBorder="1" applyAlignment="1" applyProtection="1">
      <alignment horizontal="center" vertical="top"/>
      <protection locked="0"/>
    </xf>
    <xf numFmtId="0" fontId="111" fillId="0" borderId="0" xfId="15" applyFont="1" applyFill="1" applyAlignment="1" applyProtection="1">
      <alignment horizontal="right"/>
      <protection/>
    </xf>
    <xf numFmtId="0" fontId="93" fillId="0" borderId="0" xfId="15" applyFont="1" applyFill="1" applyBorder="1" applyAlignment="1" applyProtection="1">
      <alignment horizontal="right" vertical="top"/>
      <protection/>
    </xf>
    <xf numFmtId="0" fontId="142" fillId="0" borderId="0" xfId="0" applyFont="1" applyAlignment="1" applyProtection="1">
      <alignment horizontal="right"/>
      <protection/>
    </xf>
    <xf numFmtId="176" fontId="141" fillId="0" borderId="51" xfId="0" applyNumberFormat="1" applyFont="1" applyFill="1" applyBorder="1" applyAlignment="1" applyProtection="1">
      <alignment horizontal="center" vertical="top"/>
      <protection/>
    </xf>
    <xf numFmtId="0" fontId="141" fillId="35" borderId="51" xfId="0" applyFont="1" applyFill="1" applyBorder="1" applyAlignment="1" applyProtection="1">
      <alignment horizontal="center" vertical="top"/>
      <protection/>
    </xf>
    <xf numFmtId="179" fontId="141" fillId="35" borderId="51" xfId="0" applyNumberFormat="1" applyFont="1" applyFill="1" applyBorder="1" applyAlignment="1" applyProtection="1">
      <alignment horizontal="left" vertical="top"/>
      <protection/>
    </xf>
    <xf numFmtId="0" fontId="115" fillId="0" borderId="0" xfId="0" applyFont="1" applyFill="1" applyBorder="1" applyAlignment="1" applyProtection="1">
      <alignment horizontal="left" vertical="top"/>
      <protection/>
    </xf>
    <xf numFmtId="0" fontId="115" fillId="35"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160"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left" vertical="top"/>
      <protection/>
    </xf>
    <xf numFmtId="0" fontId="115" fillId="0" borderId="0" xfId="0" applyFont="1" applyFill="1" applyBorder="1" applyAlignment="1" applyProtection="1">
      <alignment horizontal="center" vertical="top"/>
      <protection/>
    </xf>
    <xf numFmtId="0" fontId="115" fillId="0" borderId="50" xfId="0" applyFont="1" applyFill="1" applyBorder="1" applyAlignment="1" applyProtection="1">
      <alignment horizontal="center" vertical="top"/>
      <protection/>
    </xf>
    <xf numFmtId="0" fontId="140" fillId="0" borderId="78" xfId="0" applyFont="1" applyFill="1" applyBorder="1" applyAlignment="1" applyProtection="1">
      <alignment horizontal="center" vertical="top"/>
      <protection/>
    </xf>
    <xf numFmtId="0" fontId="161" fillId="0" borderId="0" xfId="0" applyFont="1" applyFill="1" applyBorder="1" applyAlignment="1" applyProtection="1">
      <alignment horizontal="center" vertical="top"/>
      <protection/>
    </xf>
    <xf numFmtId="0" fontId="141" fillId="0" borderId="0" xfId="0" applyFont="1" applyAlignment="1">
      <alignment horizontal="right" vertical="top"/>
    </xf>
    <xf numFmtId="0" fontId="142" fillId="0" borderId="0" xfId="0" applyFont="1" applyAlignment="1">
      <alignment horizontal="right" vertical="top"/>
    </xf>
    <xf numFmtId="179" fontId="141" fillId="35" borderId="51" xfId="0" applyNumberFormat="1" applyFont="1" applyFill="1" applyBorder="1" applyAlignment="1" applyProtection="1">
      <alignment horizontal="center" vertical="top"/>
      <protection/>
    </xf>
    <xf numFmtId="0" fontId="93" fillId="0" borderId="0" xfId="15" applyFont="1" applyFill="1" applyBorder="1" applyAlignment="1" applyProtection="1">
      <alignment horizontal="center" vertical="top"/>
      <protection/>
    </xf>
    <xf numFmtId="0" fontId="141" fillId="0" borderId="51" xfId="0" applyFont="1" applyFill="1" applyBorder="1" applyAlignment="1" applyProtection="1">
      <alignment horizontal="left" vertical="top"/>
      <protection/>
    </xf>
    <xf numFmtId="0" fontId="141" fillId="35" borderId="50" xfId="0" applyFont="1" applyFill="1" applyBorder="1" applyAlignment="1" applyProtection="1">
      <alignment horizontal="left" vertical="top"/>
      <protection/>
    </xf>
    <xf numFmtId="177" fontId="93" fillId="2" borderId="50" xfId="15" applyNumberFormat="1" applyFont="1" applyBorder="1" applyAlignment="1" applyProtection="1">
      <alignment horizontal="center" vertical="top"/>
      <protection locked="0"/>
    </xf>
    <xf numFmtId="0" fontId="143" fillId="0" borderId="0" xfId="0" applyFont="1" applyFill="1" applyBorder="1" applyAlignment="1" applyProtection="1">
      <alignment horizontal="left" vertical="top"/>
      <protection/>
    </xf>
    <xf numFmtId="0" fontId="148" fillId="0" borderId="51"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93"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0">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27" t="s">
        <v>0</v>
      </c>
      <c r="C1" s="628"/>
      <c r="D1" s="624" t="s">
        <v>1</v>
      </c>
      <c r="E1" s="625"/>
      <c r="F1" s="625"/>
      <c r="G1" s="625"/>
      <c r="H1" s="625"/>
      <c r="I1" s="625"/>
      <c r="J1" s="625"/>
      <c r="K1" s="625"/>
      <c r="L1" s="8" t="s">
        <v>2</v>
      </c>
      <c r="M1" s="9"/>
      <c r="N1" s="9" t="s">
        <v>3</v>
      </c>
      <c r="O1" s="10"/>
      <c r="P1" s="10"/>
      <c r="Q1" s="10"/>
      <c r="R1" s="10"/>
      <c r="S1" s="11"/>
      <c r="T1" s="11"/>
    </row>
    <row r="2" spans="2:16" ht="21.75" customHeight="1" thickBot="1">
      <c r="B2" s="632" t="s">
        <v>4</v>
      </c>
      <c r="C2" s="633"/>
      <c r="D2" s="12" t="s">
        <v>5</v>
      </c>
      <c r="E2" s="13"/>
      <c r="F2" s="620" t="s">
        <v>6</v>
      </c>
      <c r="G2" s="620"/>
      <c r="H2" s="620"/>
      <c r="I2" s="620"/>
      <c r="J2" s="620"/>
      <c r="K2" s="620"/>
      <c r="L2" s="14">
        <v>2023</v>
      </c>
      <c r="M2" s="14"/>
      <c r="N2" s="15">
        <v>2022</v>
      </c>
      <c r="P2" s="16"/>
    </row>
    <row r="3" spans="2:16" ht="16.5" customHeight="1">
      <c r="B3" s="629"/>
      <c r="C3" s="630"/>
      <c r="D3" s="630"/>
      <c r="E3" s="630"/>
      <c r="F3" s="630"/>
      <c r="G3" s="630"/>
      <c r="H3" s="630"/>
      <c r="I3" s="630"/>
      <c r="J3" s="630"/>
      <c r="K3" s="630"/>
      <c r="L3" s="630"/>
      <c r="M3" s="630"/>
      <c r="N3" s="631"/>
      <c r="P3" s="16"/>
    </row>
    <row r="4" spans="2:15" ht="19.5" thickBot="1">
      <c r="B4" s="17" t="s">
        <v>7</v>
      </c>
      <c r="C4" s="634" t="s">
        <v>8</v>
      </c>
      <c r="D4" s="634"/>
      <c r="E4" s="634"/>
      <c r="F4" s="634"/>
      <c r="G4" s="634"/>
      <c r="H4" s="634"/>
      <c r="I4" s="634"/>
      <c r="J4" s="634"/>
      <c r="K4" s="18" t="s">
        <v>9</v>
      </c>
      <c r="L4" s="18" t="s">
        <v>10</v>
      </c>
      <c r="M4" s="18" t="s">
        <v>11</v>
      </c>
      <c r="N4" s="18" t="s">
        <v>12</v>
      </c>
      <c r="O4" s="19"/>
    </row>
    <row r="5" spans="1:15" ht="18.75">
      <c r="A5" s="7"/>
      <c r="B5" s="11">
        <v>2022</v>
      </c>
      <c r="C5" s="561" t="s">
        <v>13</v>
      </c>
      <c r="D5" s="562"/>
      <c r="E5" s="562"/>
      <c r="F5" s="562"/>
      <c r="G5" s="562"/>
      <c r="H5" s="562"/>
      <c r="I5" s="562"/>
      <c r="J5" s="562"/>
      <c r="K5" s="562"/>
      <c r="L5" s="562"/>
      <c r="M5" s="562"/>
      <c r="N5" s="563"/>
      <c r="O5" s="19"/>
    </row>
    <row r="6" spans="1:15" ht="18.75">
      <c r="A6" s="7"/>
      <c r="B6" s="20"/>
      <c r="C6" s="573" t="s">
        <v>14</v>
      </c>
      <c r="D6" s="559"/>
      <c r="E6" s="559"/>
      <c r="F6" s="559"/>
      <c r="G6" s="559"/>
      <c r="H6" s="559"/>
      <c r="I6" s="559"/>
      <c r="J6" s="560"/>
      <c r="K6" s="21">
        <v>545243812</v>
      </c>
      <c r="L6" s="567"/>
      <c r="M6" s="568"/>
      <c r="N6" s="569"/>
      <c r="O6" s="19"/>
    </row>
    <row r="7" spans="1:15" ht="18.75">
      <c r="A7" s="7"/>
      <c r="C7" s="573" t="s">
        <v>15</v>
      </c>
      <c r="D7" s="559"/>
      <c r="E7" s="559"/>
      <c r="F7" s="559"/>
      <c r="G7" s="559"/>
      <c r="H7" s="559"/>
      <c r="I7" s="559"/>
      <c r="J7" s="560"/>
      <c r="K7" s="21">
        <v>0</v>
      </c>
      <c r="L7" s="567"/>
      <c r="M7" s="568"/>
      <c r="N7" s="569"/>
      <c r="O7" s="19"/>
    </row>
    <row r="8" spans="2:15" ht="18.75">
      <c r="B8" s="23"/>
      <c r="C8" s="559" t="s">
        <v>16</v>
      </c>
      <c r="D8" s="559"/>
      <c r="E8" s="559"/>
      <c r="F8" s="559"/>
      <c r="G8" s="559"/>
      <c r="H8" s="559"/>
      <c r="I8" s="559"/>
      <c r="J8" s="560"/>
      <c r="K8" s="24">
        <v>0</v>
      </c>
      <c r="L8" s="570"/>
      <c r="M8" s="571"/>
      <c r="N8" s="572"/>
      <c r="O8" s="19"/>
    </row>
    <row r="9" spans="2:16" ht="18" customHeight="1">
      <c r="B9" s="25"/>
      <c r="C9" s="635" t="s">
        <v>17</v>
      </c>
      <c r="D9" s="635"/>
      <c r="E9" s="635"/>
      <c r="F9" s="635"/>
      <c r="G9" s="635"/>
      <c r="H9" s="635"/>
      <c r="I9" s="635"/>
      <c r="J9" s="636"/>
      <c r="K9" s="26">
        <f>eff_histtxbl-eff_hist2525d-eff_histchapter42</f>
        <v>545243812</v>
      </c>
      <c r="L9" s="27" t="s">
        <v>18</v>
      </c>
      <c r="M9" s="28" t="s">
        <v>18</v>
      </c>
      <c r="N9" s="29" t="s">
        <v>18</v>
      </c>
      <c r="O9" s="19"/>
      <c r="P9" s="16"/>
    </row>
    <row r="10" spans="2:16" ht="18" customHeight="1">
      <c r="B10" s="30">
        <v>2022</v>
      </c>
      <c r="C10" s="564" t="s">
        <v>19</v>
      </c>
      <c r="D10" s="565"/>
      <c r="E10" s="565"/>
      <c r="F10" s="565"/>
      <c r="G10" s="565"/>
      <c r="H10" s="565"/>
      <c r="I10" s="565"/>
      <c r="J10" s="565"/>
      <c r="K10" s="565"/>
      <c r="L10" s="565"/>
      <c r="M10" s="565"/>
      <c r="N10" s="566"/>
      <c r="O10" s="19"/>
      <c r="P10" s="16"/>
    </row>
    <row r="11" spans="2:16" ht="18.75">
      <c r="B11" s="31"/>
      <c r="C11" s="573" t="s">
        <v>20</v>
      </c>
      <c r="D11" s="559"/>
      <c r="E11" s="559"/>
      <c r="F11" s="559"/>
      <c r="G11" s="559"/>
      <c r="H11" s="559"/>
      <c r="I11" s="559"/>
      <c r="J11" s="560"/>
      <c r="K11" s="21">
        <v>0</v>
      </c>
      <c r="L11" s="28" t="s">
        <v>21</v>
      </c>
      <c r="M11" s="28" t="s">
        <v>21</v>
      </c>
      <c r="N11" s="32" t="s">
        <v>21</v>
      </c>
      <c r="O11" s="19"/>
      <c r="P11" s="16"/>
    </row>
    <row r="12" spans="2:16" ht="19.5" customHeight="1">
      <c r="B12" s="33">
        <v>2022</v>
      </c>
      <c r="C12" s="564" t="s">
        <v>22</v>
      </c>
      <c r="D12" s="565"/>
      <c r="E12" s="565"/>
      <c r="F12" s="565"/>
      <c r="G12" s="565"/>
      <c r="H12" s="565"/>
      <c r="I12" s="565"/>
      <c r="J12" s="565"/>
      <c r="K12" s="565"/>
      <c r="L12" s="565"/>
      <c r="M12" s="565"/>
      <c r="N12" s="566"/>
      <c r="O12" s="19"/>
      <c r="P12" s="16"/>
    </row>
    <row r="13" spans="1:16" ht="19.5" customHeight="1">
      <c r="A13" s="7"/>
      <c r="B13" s="34"/>
      <c r="C13" s="559" t="s">
        <v>23</v>
      </c>
      <c r="D13" s="559"/>
      <c r="E13" s="559"/>
      <c r="F13" s="559"/>
      <c r="G13" s="559"/>
      <c r="H13" s="559"/>
      <c r="I13" s="559"/>
      <c r="J13" s="560"/>
      <c r="K13" s="21">
        <v>0</v>
      </c>
      <c r="L13" s="28"/>
      <c r="M13" s="35" t="s">
        <v>24</v>
      </c>
      <c r="N13" s="36"/>
      <c r="P13" s="16"/>
    </row>
    <row r="14" spans="1:16" ht="19.5" customHeight="1">
      <c r="A14" s="7"/>
      <c r="B14" s="34"/>
      <c r="C14" s="568" t="s">
        <v>25</v>
      </c>
      <c r="D14" s="568"/>
      <c r="E14" s="568"/>
      <c r="F14" s="568"/>
      <c r="G14" s="568"/>
      <c r="H14" s="568"/>
      <c r="I14" s="568"/>
      <c r="J14" s="577"/>
      <c r="K14" s="37">
        <v>0</v>
      </c>
      <c r="L14" s="27"/>
      <c r="M14" s="27" t="s">
        <v>26</v>
      </c>
      <c r="N14" s="29"/>
      <c r="P14" s="16"/>
    </row>
    <row r="15" spans="1:16" ht="18.75">
      <c r="A15" s="7"/>
      <c r="B15" s="33">
        <v>2022</v>
      </c>
      <c r="C15" s="565" t="s">
        <v>27</v>
      </c>
      <c r="D15" s="565"/>
      <c r="E15" s="565"/>
      <c r="F15" s="565"/>
      <c r="G15" s="565"/>
      <c r="H15" s="565"/>
      <c r="I15" s="565"/>
      <c r="J15" s="565"/>
      <c r="K15" s="565"/>
      <c r="L15" s="565"/>
      <c r="M15" s="565"/>
      <c r="N15" s="566"/>
      <c r="O15" s="19"/>
      <c r="P15" s="16"/>
    </row>
    <row r="16" spans="2:14" ht="18.75">
      <c r="B16" s="34"/>
      <c r="C16" s="559" t="s">
        <v>28</v>
      </c>
      <c r="D16" s="559"/>
      <c r="E16" s="559"/>
      <c r="F16" s="559"/>
      <c r="G16" s="559"/>
      <c r="H16" s="559"/>
      <c r="I16" s="559"/>
      <c r="J16" s="560"/>
      <c r="K16" s="38">
        <v>0.005232378</v>
      </c>
      <c r="L16" s="28"/>
      <c r="M16" s="27" t="s">
        <v>29</v>
      </c>
      <c r="N16" s="29" t="s">
        <v>30</v>
      </c>
    </row>
    <row r="17" spans="2:14" ht="18.75">
      <c r="B17" s="34"/>
      <c r="C17" s="559" t="s">
        <v>31</v>
      </c>
      <c r="D17" s="559"/>
      <c r="E17" s="559"/>
      <c r="F17" s="559"/>
      <c r="G17" s="559"/>
      <c r="H17" s="559"/>
      <c r="I17" s="559"/>
      <c r="J17" s="560"/>
      <c r="K17" s="39">
        <v>0</v>
      </c>
      <c r="L17" s="40"/>
      <c r="M17" s="28" t="s">
        <v>32</v>
      </c>
      <c r="N17" s="32"/>
    </row>
    <row r="18" spans="2:14" ht="18.75">
      <c r="B18" s="34"/>
      <c r="C18" s="559" t="s">
        <v>33</v>
      </c>
      <c r="D18" s="559"/>
      <c r="E18" s="559"/>
      <c r="F18" s="559"/>
      <c r="G18" s="559"/>
      <c r="H18" s="559"/>
      <c r="I18" s="559"/>
      <c r="J18" s="560"/>
      <c r="K18" s="41">
        <v>0.005232378</v>
      </c>
      <c r="L18" s="42" t="s">
        <v>34</v>
      </c>
      <c r="M18" s="27"/>
      <c r="N18" s="43" t="s">
        <v>34</v>
      </c>
    </row>
    <row r="19" spans="1:16" ht="19.5" customHeight="1">
      <c r="A19" s="7"/>
      <c r="B19" s="30">
        <v>2022</v>
      </c>
      <c r="C19" s="564" t="s">
        <v>35</v>
      </c>
      <c r="D19" s="565"/>
      <c r="E19" s="565"/>
      <c r="F19" s="565"/>
      <c r="G19" s="565"/>
      <c r="H19" s="565"/>
      <c r="I19" s="565"/>
      <c r="J19" s="565"/>
      <c r="K19" s="565"/>
      <c r="L19" s="565"/>
      <c r="M19" s="565"/>
      <c r="N19" s="566"/>
      <c r="O19" s="19"/>
      <c r="P19" s="16"/>
    </row>
    <row r="20" spans="2:15" ht="18.75">
      <c r="B20" s="31"/>
      <c r="C20" s="573" t="s">
        <v>36</v>
      </c>
      <c r="D20" s="559"/>
      <c r="E20" s="559"/>
      <c r="F20" s="559"/>
      <c r="G20" s="559"/>
      <c r="H20" s="559"/>
      <c r="I20" s="559"/>
      <c r="J20" s="560"/>
      <c r="K20" s="21">
        <v>2142</v>
      </c>
      <c r="L20" s="40" t="s">
        <v>37</v>
      </c>
      <c r="M20" s="28" t="s">
        <v>38</v>
      </c>
      <c r="N20" s="22" t="s">
        <v>37</v>
      </c>
      <c r="O20" s="19"/>
    </row>
    <row r="21" spans="2:15" ht="18.75">
      <c r="B21" s="20"/>
      <c r="C21" s="559" t="s">
        <v>39</v>
      </c>
      <c r="D21" s="559"/>
      <c r="E21" s="559"/>
      <c r="F21" s="559"/>
      <c r="G21" s="559"/>
      <c r="H21" s="559"/>
      <c r="I21" s="559"/>
      <c r="J21" s="560"/>
      <c r="K21" s="44">
        <v>168819</v>
      </c>
      <c r="L21" s="42" t="s">
        <v>40</v>
      </c>
      <c r="M21" s="28" t="s">
        <v>41</v>
      </c>
      <c r="N21" s="32" t="s">
        <v>40</v>
      </c>
      <c r="O21" s="19"/>
    </row>
    <row r="22" spans="2:16" ht="19.5" customHeight="1">
      <c r="B22" s="45">
        <v>2022</v>
      </c>
      <c r="C22" s="564" t="s">
        <v>42</v>
      </c>
      <c r="D22" s="565"/>
      <c r="E22" s="565"/>
      <c r="F22" s="565"/>
      <c r="G22" s="565"/>
      <c r="H22" s="565"/>
      <c r="I22" s="565"/>
      <c r="J22" s="565"/>
      <c r="K22" s="565"/>
      <c r="L22" s="565"/>
      <c r="M22" s="565"/>
      <c r="N22" s="566"/>
      <c r="O22" s="19"/>
      <c r="P22" s="16"/>
    </row>
    <row r="23" spans="2:14" ht="18.75">
      <c r="B23" s="34"/>
      <c r="C23" s="573" t="s">
        <v>43</v>
      </c>
      <c r="D23" s="559"/>
      <c r="E23" s="559"/>
      <c r="F23" s="559"/>
      <c r="G23" s="559"/>
      <c r="H23" s="559"/>
      <c r="I23" s="559"/>
      <c r="J23" s="560"/>
      <c r="K23" s="21">
        <v>197370</v>
      </c>
      <c r="L23" s="42" t="s">
        <v>44</v>
      </c>
      <c r="M23" s="40" t="s">
        <v>45</v>
      </c>
      <c r="N23" s="32" t="s">
        <v>44</v>
      </c>
    </row>
    <row r="24" spans="2:14" ht="18.75">
      <c r="B24" s="20"/>
      <c r="C24" s="573" t="s">
        <v>46</v>
      </c>
      <c r="D24" s="559"/>
      <c r="E24" s="559"/>
      <c r="F24" s="559"/>
      <c r="G24" s="559"/>
      <c r="H24" s="559"/>
      <c r="I24" s="559"/>
      <c r="J24" s="560"/>
      <c r="K24" s="44">
        <v>22930</v>
      </c>
      <c r="L24" s="27" t="s">
        <v>47</v>
      </c>
      <c r="M24" s="27" t="s">
        <v>48</v>
      </c>
      <c r="N24" s="29" t="s">
        <v>47</v>
      </c>
    </row>
    <row r="25" spans="2:15" ht="18.75">
      <c r="B25" s="45">
        <v>2023</v>
      </c>
      <c r="C25" s="564" t="s">
        <v>49</v>
      </c>
      <c r="D25" s="565"/>
      <c r="E25" s="565"/>
      <c r="F25" s="565"/>
      <c r="G25" s="565"/>
      <c r="H25" s="565"/>
      <c r="I25" s="565"/>
      <c r="J25" s="565"/>
      <c r="K25" s="565"/>
      <c r="L25" s="565"/>
      <c r="M25" s="565"/>
      <c r="N25" s="566"/>
      <c r="O25" s="19"/>
    </row>
    <row r="26" spans="1:15" ht="18.75">
      <c r="A26" s="7"/>
      <c r="B26" s="34"/>
      <c r="C26" s="573" t="s">
        <v>50</v>
      </c>
      <c r="D26" s="559"/>
      <c r="E26" s="559"/>
      <c r="F26" s="559"/>
      <c r="G26" s="559"/>
      <c r="H26" s="559"/>
      <c r="I26" s="559"/>
      <c r="J26" s="560"/>
      <c r="K26" s="44">
        <v>650646893</v>
      </c>
      <c r="L26" s="42" t="s">
        <v>51</v>
      </c>
      <c r="M26" s="42" t="s">
        <v>52</v>
      </c>
      <c r="N26" s="22" t="s">
        <v>53</v>
      </c>
      <c r="O26" s="19"/>
    </row>
    <row r="27" spans="1:15" ht="18.75">
      <c r="A27" s="7"/>
      <c r="B27" s="34"/>
      <c r="C27" s="585" t="s">
        <v>54</v>
      </c>
      <c r="D27" s="586"/>
      <c r="E27" s="586"/>
      <c r="F27" s="586"/>
      <c r="G27" s="586"/>
      <c r="H27" s="586"/>
      <c r="I27" s="586"/>
      <c r="J27" s="626"/>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2023</v>
      </c>
      <c r="C29" s="574" t="s">
        <v>60</v>
      </c>
      <c r="D29" s="575"/>
      <c r="E29" s="575"/>
      <c r="F29" s="575"/>
      <c r="G29" s="575"/>
      <c r="H29" s="575"/>
      <c r="I29" s="575"/>
      <c r="J29" s="575"/>
      <c r="K29" s="575"/>
      <c r="L29" s="575"/>
      <c r="M29" s="575"/>
      <c r="N29" s="576"/>
      <c r="O29" s="19"/>
    </row>
    <row r="30" spans="1:14" ht="19.5" customHeight="1">
      <c r="A30" s="7"/>
      <c r="B30" s="34"/>
      <c r="C30" s="578" t="s">
        <v>61</v>
      </c>
      <c r="D30" s="579"/>
      <c r="E30" s="579"/>
      <c r="F30" s="579"/>
      <c r="G30" s="579"/>
      <c r="H30" s="579"/>
      <c r="I30" s="579"/>
      <c r="J30" s="579"/>
      <c r="K30" s="580"/>
      <c r="L30" s="50" t="s">
        <v>53</v>
      </c>
      <c r="M30" s="50" t="s">
        <v>62</v>
      </c>
      <c r="N30" s="51" t="s">
        <v>63</v>
      </c>
    </row>
    <row r="31" spans="1:16" ht="19.5" customHeight="1">
      <c r="A31" s="7"/>
      <c r="B31" s="33">
        <v>2023</v>
      </c>
      <c r="C31" s="564" t="s">
        <v>19</v>
      </c>
      <c r="D31" s="565"/>
      <c r="E31" s="565"/>
      <c r="F31" s="565"/>
      <c r="G31" s="565"/>
      <c r="H31" s="565"/>
      <c r="I31" s="565"/>
      <c r="J31" s="565"/>
      <c r="K31" s="565"/>
      <c r="L31" s="565"/>
      <c r="M31" s="565"/>
      <c r="N31" s="566"/>
      <c r="P31" s="16"/>
    </row>
    <row r="32" spans="1:14" ht="18.75">
      <c r="A32" s="7"/>
      <c r="B32" s="34"/>
      <c r="C32" s="573" t="s">
        <v>64</v>
      </c>
      <c r="D32" s="559"/>
      <c r="E32" s="559"/>
      <c r="F32" s="559"/>
      <c r="G32" s="559"/>
      <c r="H32" s="559"/>
      <c r="I32" s="559"/>
      <c r="J32" s="560"/>
      <c r="K32" s="21">
        <v>0</v>
      </c>
      <c r="L32" s="28" t="s">
        <v>65</v>
      </c>
      <c r="M32" s="28" t="s">
        <v>66</v>
      </c>
      <c r="N32" s="32" t="s">
        <v>67</v>
      </c>
    </row>
    <row r="33" spans="1:15" ht="18.75">
      <c r="A33" s="7"/>
      <c r="B33" s="20"/>
      <c r="C33" s="581" t="s">
        <v>68</v>
      </c>
      <c r="D33" s="559"/>
      <c r="E33" s="559"/>
      <c r="F33" s="559"/>
      <c r="G33" s="559"/>
      <c r="H33" s="559"/>
      <c r="I33" s="559"/>
      <c r="J33" s="560"/>
      <c r="K33" s="21">
        <v>0</v>
      </c>
      <c r="L33" s="28"/>
      <c r="M33" s="42" t="s">
        <v>69</v>
      </c>
      <c r="N33" s="32"/>
      <c r="O33" s="19"/>
    </row>
    <row r="34" spans="1:15" ht="18.75">
      <c r="A34" s="7"/>
      <c r="C34" s="573" t="s">
        <v>70</v>
      </c>
      <c r="D34" s="559"/>
      <c r="E34" s="559"/>
      <c r="F34" s="559"/>
      <c r="G34" s="559"/>
      <c r="H34" s="559"/>
      <c r="I34" s="559"/>
      <c r="J34" s="560"/>
      <c r="K34" s="44">
        <v>3648785</v>
      </c>
      <c r="L34" s="27" t="s">
        <v>71</v>
      </c>
      <c r="M34" s="28" t="s">
        <v>72</v>
      </c>
      <c r="N34" s="32" t="s">
        <v>73</v>
      </c>
      <c r="O34" s="19"/>
    </row>
    <row r="35" spans="2:15" ht="18.75">
      <c r="B35" s="34"/>
      <c r="C35" s="595" t="s">
        <v>74</v>
      </c>
      <c r="D35" s="596"/>
      <c r="E35" s="596"/>
      <c r="F35" s="596"/>
      <c r="G35" s="596"/>
      <c r="H35" s="596"/>
      <c r="I35" s="596"/>
      <c r="J35" s="626"/>
      <c r="K35" s="52">
        <v>0</v>
      </c>
      <c r="L35" s="27"/>
      <c r="M35" s="27"/>
      <c r="N35" s="29" t="s">
        <v>73</v>
      </c>
      <c r="O35" s="19"/>
    </row>
    <row r="36" spans="1:15" ht="19.5" thickBot="1">
      <c r="A36" s="7"/>
      <c r="B36" s="637"/>
      <c r="C36" s="637"/>
      <c r="D36" s="637"/>
      <c r="E36" s="637"/>
      <c r="F36" s="637"/>
      <c r="G36" s="637"/>
      <c r="H36" s="637"/>
      <c r="I36" s="637"/>
      <c r="J36" s="637"/>
      <c r="K36" s="637"/>
      <c r="L36" s="637"/>
      <c r="M36" s="637"/>
      <c r="N36" s="637"/>
      <c r="O36" s="19"/>
    </row>
    <row r="37" spans="2:14" ht="18.75">
      <c r="B37" s="53"/>
      <c r="C37" s="53"/>
      <c r="D37" s="53"/>
      <c r="E37" s="53"/>
      <c r="F37" s="53"/>
      <c r="G37" s="53"/>
      <c r="H37" s="53"/>
      <c r="I37" s="53"/>
      <c r="J37" s="53"/>
      <c r="K37" s="53"/>
      <c r="L37" s="53"/>
      <c r="M37" s="53"/>
      <c r="N37" s="53"/>
    </row>
    <row r="38" spans="1:15" ht="16.5" customHeight="1" thickBot="1">
      <c r="A38" s="54"/>
      <c r="B38" s="621" t="s">
        <v>75</v>
      </c>
      <c r="C38" s="622"/>
      <c r="D38" s="622"/>
      <c r="E38" s="622"/>
      <c r="F38" s="622"/>
      <c r="G38" s="622"/>
      <c r="H38" s="622"/>
      <c r="I38" s="622"/>
      <c r="J38" s="622"/>
      <c r="K38" s="622"/>
      <c r="L38" s="622"/>
      <c r="M38" s="622"/>
      <c r="N38" s="623"/>
      <c r="O38" s="55"/>
    </row>
    <row r="39" spans="2:14" ht="16.5" customHeight="1">
      <c r="B39" s="629"/>
      <c r="C39" s="630"/>
      <c r="D39" s="630"/>
      <c r="E39" s="630"/>
      <c r="F39" s="630"/>
      <c r="G39" s="630"/>
      <c r="H39" s="630"/>
      <c r="I39" s="630"/>
      <c r="J39" s="630"/>
      <c r="K39" s="630"/>
      <c r="L39" s="630"/>
      <c r="M39" s="630"/>
      <c r="N39" s="631"/>
    </row>
    <row r="40" spans="2:14" ht="18.75">
      <c r="B40" s="644" t="s">
        <v>8</v>
      </c>
      <c r="C40" s="645"/>
      <c r="D40" s="645"/>
      <c r="E40" s="645"/>
      <c r="F40" s="645"/>
      <c r="G40" s="645"/>
      <c r="H40" s="645"/>
      <c r="I40" s="645"/>
      <c r="J40" s="646" t="s">
        <v>76</v>
      </c>
      <c r="K40" s="646"/>
      <c r="L40" s="646"/>
      <c r="M40" s="646"/>
      <c r="N40" s="647"/>
    </row>
    <row r="41" spans="2:15" ht="18.75">
      <c r="B41" s="641"/>
      <c r="C41" s="642"/>
      <c r="D41" s="642"/>
      <c r="E41" s="642"/>
      <c r="F41" s="642"/>
      <c r="G41" s="642"/>
      <c r="H41" s="642"/>
      <c r="I41" s="642"/>
      <c r="J41" s="642"/>
      <c r="K41" s="642"/>
      <c r="L41" s="642"/>
      <c r="M41" s="642"/>
      <c r="N41" s="643"/>
      <c r="O41" s="19"/>
    </row>
    <row r="42" spans="1:14" ht="18.75">
      <c r="A42" s="7"/>
      <c r="B42" s="595" t="s">
        <v>77</v>
      </c>
      <c r="C42" s="596"/>
      <c r="D42" s="596"/>
      <c r="E42" s="596"/>
      <c r="F42" s="596"/>
      <c r="G42" s="596"/>
      <c r="H42" s="596"/>
      <c r="I42" s="597"/>
      <c r="J42" s="608" t="s">
        <v>971</v>
      </c>
      <c r="K42" s="609"/>
      <c r="L42" s="609"/>
      <c r="M42" s="609"/>
      <c r="N42" s="610"/>
    </row>
    <row r="43" spans="2:14" ht="18.75">
      <c r="B43" s="595" t="s">
        <v>78</v>
      </c>
      <c r="C43" s="596"/>
      <c r="D43" s="596"/>
      <c r="E43" s="596"/>
      <c r="F43" s="596"/>
      <c r="G43" s="596"/>
      <c r="H43" s="596"/>
      <c r="I43" s="597"/>
      <c r="J43" s="638"/>
      <c r="K43" s="639"/>
      <c r="L43" s="639"/>
      <c r="M43" s="639"/>
      <c r="N43" s="640"/>
    </row>
    <row r="44" spans="2:14" ht="18.75">
      <c r="B44" s="595" t="s">
        <v>79</v>
      </c>
      <c r="C44" s="596"/>
      <c r="D44" s="596"/>
      <c r="E44" s="596"/>
      <c r="F44" s="596"/>
      <c r="G44" s="596"/>
      <c r="H44" s="596"/>
      <c r="I44" s="597"/>
      <c r="J44" s="592"/>
      <c r="K44" s="593"/>
      <c r="L44" s="593"/>
      <c r="M44" s="593"/>
      <c r="N44" s="594"/>
    </row>
    <row r="45" spans="2:15" ht="18.75">
      <c r="B45" s="595" t="s">
        <v>80</v>
      </c>
      <c r="C45" s="596"/>
      <c r="D45" s="596"/>
      <c r="E45" s="596"/>
      <c r="F45" s="596"/>
      <c r="G45" s="596"/>
      <c r="H45" s="596"/>
      <c r="I45" s="597"/>
      <c r="J45" s="615" t="s">
        <v>0</v>
      </c>
      <c r="K45" s="616"/>
      <c r="L45" s="616"/>
      <c r="M45" s="616"/>
      <c r="N45" s="617"/>
      <c r="O45" s="19"/>
    </row>
    <row r="46" spans="2:15" ht="18.75">
      <c r="B46" s="595" t="s">
        <v>81</v>
      </c>
      <c r="C46" s="596"/>
      <c r="D46" s="596"/>
      <c r="E46" s="596"/>
      <c r="F46" s="596"/>
      <c r="G46" s="596"/>
      <c r="H46" s="596"/>
      <c r="I46" s="597"/>
      <c r="J46" s="618"/>
      <c r="K46" s="618"/>
      <c r="L46" s="618"/>
      <c r="M46" s="618"/>
      <c r="N46" s="618"/>
      <c r="O46" s="19"/>
    </row>
    <row r="47" spans="2:15" ht="18.75">
      <c r="B47" s="595" t="s">
        <v>82</v>
      </c>
      <c r="C47" s="596"/>
      <c r="D47" s="596"/>
      <c r="E47" s="596"/>
      <c r="F47" s="596"/>
      <c r="G47" s="596"/>
      <c r="H47" s="596"/>
      <c r="I47" s="597"/>
      <c r="J47" s="608"/>
      <c r="K47" s="609"/>
      <c r="L47" s="609"/>
      <c r="M47" s="609"/>
      <c r="N47" s="610"/>
      <c r="O47" s="19"/>
    </row>
    <row r="48" spans="1:15" ht="18.75">
      <c r="A48" s="7"/>
      <c r="B48" s="595" t="s">
        <v>83</v>
      </c>
      <c r="C48" s="596"/>
      <c r="D48" s="596"/>
      <c r="E48" s="596"/>
      <c r="F48" s="596"/>
      <c r="G48" s="596"/>
      <c r="H48" s="596"/>
      <c r="I48" s="597"/>
      <c r="J48" s="611"/>
      <c r="K48" s="611"/>
      <c r="L48" s="611"/>
      <c r="M48" s="611"/>
      <c r="N48" s="611"/>
      <c r="O48" s="19"/>
    </row>
    <row r="49" spans="1:15" ht="18.75">
      <c r="A49" s="7"/>
      <c r="B49" s="595" t="s">
        <v>84</v>
      </c>
      <c r="C49" s="596"/>
      <c r="D49" s="596"/>
      <c r="E49" s="596"/>
      <c r="F49" s="596"/>
      <c r="G49" s="596"/>
      <c r="H49" s="596"/>
      <c r="I49" s="597"/>
      <c r="J49" s="612"/>
      <c r="K49" s="613"/>
      <c r="L49" s="613"/>
      <c r="M49" s="613"/>
      <c r="N49" s="614"/>
      <c r="O49" s="19"/>
    </row>
    <row r="50" spans="2:15" ht="18.75">
      <c r="B50" s="595" t="s">
        <v>85</v>
      </c>
      <c r="C50" s="596"/>
      <c r="D50" s="596"/>
      <c r="E50" s="596"/>
      <c r="F50" s="596"/>
      <c r="G50" s="596"/>
      <c r="H50" s="596"/>
      <c r="I50" s="597"/>
      <c r="J50" s="592"/>
      <c r="K50" s="593"/>
      <c r="L50" s="593"/>
      <c r="M50" s="593"/>
      <c r="N50" s="594"/>
      <c r="O50" s="19"/>
    </row>
    <row r="51" spans="2:15" ht="18.75">
      <c r="B51" s="573" t="s">
        <v>86</v>
      </c>
      <c r="C51" s="559"/>
      <c r="D51" s="559"/>
      <c r="E51" s="559"/>
      <c r="F51" s="559"/>
      <c r="G51" s="559"/>
      <c r="H51" s="559"/>
      <c r="I51" s="601"/>
      <c r="J51" s="592"/>
      <c r="K51" s="593"/>
      <c r="L51" s="593"/>
      <c r="M51" s="593"/>
      <c r="N51" s="594"/>
      <c r="O51" s="19"/>
    </row>
    <row r="52" spans="2:14" ht="18.75">
      <c r="B52" s="591" t="s">
        <v>87</v>
      </c>
      <c r="C52" s="568"/>
      <c r="D52" s="568"/>
      <c r="E52" s="568"/>
      <c r="F52" s="568"/>
      <c r="G52" s="568"/>
      <c r="H52" s="568"/>
      <c r="I52" s="569"/>
      <c r="J52" s="605"/>
      <c r="K52" s="606"/>
      <c r="L52" s="606"/>
      <c r="M52" s="606"/>
      <c r="N52" s="607"/>
    </row>
    <row r="53" spans="2:14" ht="18.75">
      <c r="B53" s="573" t="s">
        <v>88</v>
      </c>
      <c r="C53" s="559"/>
      <c r="D53" s="559"/>
      <c r="E53" s="559"/>
      <c r="F53" s="559"/>
      <c r="G53" s="559"/>
      <c r="H53" s="559"/>
      <c r="I53" s="601"/>
      <c r="J53" s="605"/>
      <c r="K53" s="606"/>
      <c r="L53" s="606"/>
      <c r="M53" s="606"/>
      <c r="N53" s="607"/>
    </row>
    <row r="54" spans="2:15" ht="18.75">
      <c r="B54" s="573" t="s">
        <v>89</v>
      </c>
      <c r="C54" s="559"/>
      <c r="D54" s="559"/>
      <c r="E54" s="559"/>
      <c r="F54" s="559"/>
      <c r="G54" s="559"/>
      <c r="H54" s="559"/>
      <c r="I54" s="601"/>
      <c r="J54" s="602"/>
      <c r="K54" s="603"/>
      <c r="L54" s="603"/>
      <c r="M54" s="603"/>
      <c r="N54" s="604"/>
      <c r="O54" s="19"/>
    </row>
    <row r="55" spans="2:15" ht="18.75">
      <c r="B55" s="591" t="s">
        <v>90</v>
      </c>
      <c r="C55" s="568"/>
      <c r="D55" s="568"/>
      <c r="E55" s="568"/>
      <c r="F55" s="568"/>
      <c r="G55" s="568"/>
      <c r="H55" s="568"/>
      <c r="I55" s="569"/>
      <c r="J55" s="592"/>
      <c r="K55" s="593"/>
      <c r="L55" s="593"/>
      <c r="M55" s="593"/>
      <c r="N55" s="594"/>
      <c r="O55" s="19"/>
    </row>
    <row r="56" spans="2:15" ht="18.75">
      <c r="B56" s="595" t="s">
        <v>91</v>
      </c>
      <c r="C56" s="596"/>
      <c r="D56" s="596"/>
      <c r="E56" s="596"/>
      <c r="F56" s="596"/>
      <c r="G56" s="596"/>
      <c r="H56" s="596"/>
      <c r="I56" s="597"/>
      <c r="J56" s="598"/>
      <c r="K56" s="599"/>
      <c r="L56" s="599"/>
      <c r="M56" s="599"/>
      <c r="N56" s="600"/>
      <c r="O56" s="19"/>
    </row>
    <row r="57" spans="2:14" ht="18.75">
      <c r="B57" s="585" t="s">
        <v>92</v>
      </c>
      <c r="C57" s="586"/>
      <c r="D57" s="586"/>
      <c r="E57" s="586"/>
      <c r="F57" s="586"/>
      <c r="G57" s="586"/>
      <c r="H57" s="586"/>
      <c r="I57" s="587"/>
      <c r="J57" s="588"/>
      <c r="K57" s="589"/>
      <c r="L57" s="589"/>
      <c r="M57" s="589"/>
      <c r="N57" s="590"/>
    </row>
    <row r="58" spans="2:14" ht="18.75">
      <c r="B58" s="582"/>
      <c r="C58" s="583"/>
      <c r="D58" s="583"/>
      <c r="E58" s="583"/>
      <c r="F58" s="583"/>
      <c r="G58" s="583"/>
      <c r="H58" s="583"/>
      <c r="I58" s="583"/>
      <c r="J58" s="583"/>
      <c r="K58" s="583"/>
      <c r="L58" s="583"/>
      <c r="M58" s="583"/>
      <c r="N58" s="584"/>
    </row>
    <row r="59" spans="2:14" ht="18.75">
      <c r="B59" s="53"/>
      <c r="C59" s="53"/>
      <c r="D59" s="53"/>
      <c r="E59" s="53"/>
      <c r="F59" s="53"/>
      <c r="G59" s="53"/>
      <c r="H59" s="53"/>
      <c r="I59" s="53"/>
      <c r="J59" s="53"/>
      <c r="K59" s="53"/>
      <c r="L59" s="53"/>
      <c r="M59" s="53"/>
      <c r="N59" s="53"/>
    </row>
    <row r="60" spans="2:14" ht="18.75">
      <c r="B60" s="619" t="s">
        <v>93</v>
      </c>
      <c r="C60" s="619"/>
      <c r="D60" s="619"/>
      <c r="E60" s="619"/>
      <c r="F60" s="619"/>
      <c r="G60" s="619"/>
      <c r="H60" s="619"/>
      <c r="I60" s="619"/>
      <c r="J60" s="619"/>
      <c r="K60" s="619"/>
      <c r="L60" s="619"/>
      <c r="M60" s="619"/>
      <c r="N60" s="619"/>
    </row>
    <row r="61" spans="2:14" ht="18.75">
      <c r="B61" s="619"/>
      <c r="C61" s="619"/>
      <c r="D61" s="619"/>
      <c r="E61" s="619"/>
      <c r="F61" s="619"/>
      <c r="G61" s="619"/>
      <c r="H61" s="619"/>
      <c r="I61" s="619"/>
      <c r="J61" s="619"/>
      <c r="K61" s="619"/>
      <c r="L61" s="619"/>
      <c r="M61" s="619"/>
      <c r="N61" s="619"/>
    </row>
    <row r="62" spans="2:14" ht="18.75">
      <c r="B62" s="619"/>
      <c r="C62" s="619"/>
      <c r="D62" s="619"/>
      <c r="E62" s="619"/>
      <c r="F62" s="619"/>
      <c r="G62" s="619"/>
      <c r="H62" s="619"/>
      <c r="I62" s="619"/>
      <c r="J62" s="619"/>
      <c r="K62" s="619"/>
      <c r="L62" s="619"/>
      <c r="M62" s="619"/>
      <c r="N62" s="619"/>
    </row>
    <row r="63" spans="2:14" ht="131.25" customHeight="1">
      <c r="B63" s="619"/>
      <c r="C63" s="619"/>
      <c r="D63" s="619"/>
      <c r="E63" s="619"/>
      <c r="F63" s="619"/>
      <c r="G63" s="619"/>
      <c r="H63" s="619"/>
      <c r="I63" s="619"/>
      <c r="J63" s="619"/>
      <c r="K63" s="619"/>
      <c r="L63" s="619"/>
      <c r="M63" s="619"/>
      <c r="N63" s="619"/>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987" t="s">
        <v>716</v>
      </c>
      <c r="B1" s="987"/>
      <c r="C1" s="987"/>
      <c r="D1" s="987"/>
      <c r="E1" s="987"/>
      <c r="F1" s="987"/>
      <c r="G1" s="987"/>
      <c r="H1" s="987"/>
      <c r="I1" s="987"/>
    </row>
    <row r="2" spans="1:9" ht="33">
      <c r="A2" s="1011" t="s">
        <v>717</v>
      </c>
      <c r="B2" s="1011"/>
      <c r="C2" s="1011"/>
      <c r="D2" s="1011"/>
      <c r="E2" s="1011"/>
      <c r="F2" s="1011"/>
      <c r="G2" s="1011"/>
      <c r="H2" s="1011"/>
      <c r="I2" s="1011"/>
    </row>
    <row r="3" spans="1:9" ht="12.75">
      <c r="A3" s="1004"/>
      <c r="B3" s="1004"/>
      <c r="C3" s="1004"/>
      <c r="D3" s="1004"/>
      <c r="E3" s="1004"/>
      <c r="F3" s="1004"/>
      <c r="G3" s="1004"/>
      <c r="H3" s="1004"/>
      <c r="I3" s="1004"/>
    </row>
    <row r="4" spans="1:9" ht="12.75">
      <c r="A4" s="4" t="s">
        <v>638</v>
      </c>
      <c r="B4" s="1007" t="str">
        <f>(eff_desc)</f>
        <v>GLI-LIPSCOMB COUNTY (2023)</v>
      </c>
      <c r="C4" s="1007"/>
      <c r="D4" s="1007"/>
      <c r="E4" s="1007"/>
      <c r="F4" s="1007"/>
      <c r="G4" s="1007"/>
      <c r="H4" s="1007"/>
      <c r="I4" s="1007"/>
    </row>
    <row r="5" spans="1:9" ht="12.75">
      <c r="A5" s="1004" t="s">
        <v>718</v>
      </c>
      <c r="B5" s="1004"/>
      <c r="C5" s="1004"/>
      <c r="D5" s="1004"/>
      <c r="E5" s="1004"/>
      <c r="F5" s="1004"/>
      <c r="G5" s="1004"/>
      <c r="H5" s="1004"/>
      <c r="I5" s="1004"/>
    </row>
    <row r="6" spans="1:9" ht="12.75">
      <c r="A6" s="505"/>
      <c r="B6" s="505"/>
      <c r="C6" s="505"/>
      <c r="D6" s="505"/>
      <c r="E6" s="505"/>
      <c r="F6" s="505"/>
      <c r="G6" s="505"/>
      <c r="H6" s="505"/>
      <c r="I6" s="505"/>
    </row>
    <row r="7" spans="1:9" ht="15">
      <c r="A7" s="1002" t="s">
        <v>719</v>
      </c>
      <c r="B7" s="1002"/>
      <c r="C7" s="1002"/>
      <c r="D7" s="496"/>
      <c r="E7" s="505" t="s">
        <v>720</v>
      </c>
      <c r="F7" s="507"/>
      <c r="G7" s="1002" t="s">
        <v>721</v>
      </c>
      <c r="H7" s="1002"/>
      <c r="I7" s="1002"/>
    </row>
    <row r="8" spans="1:9" ht="12.75">
      <c r="A8" s="1004"/>
      <c r="B8" s="1004"/>
      <c r="C8" s="1004"/>
      <c r="D8" s="508" t="s">
        <v>722</v>
      </c>
      <c r="E8" s="509"/>
      <c r="F8" s="509" t="s">
        <v>723</v>
      </c>
      <c r="G8" s="1004"/>
      <c r="H8" s="1004"/>
      <c r="I8" s="1004"/>
    </row>
    <row r="9" spans="1:9" ht="12.75">
      <c r="A9" s="504"/>
      <c r="B9" s="504"/>
      <c r="C9" s="504"/>
      <c r="D9" s="504"/>
      <c r="E9" s="509"/>
      <c r="F9" s="510"/>
      <c r="G9" s="504"/>
      <c r="H9" s="504"/>
      <c r="I9" s="504"/>
    </row>
    <row r="10" spans="1:9" ht="12.75">
      <c r="A10" s="1002" t="s">
        <v>724</v>
      </c>
      <c r="B10" s="1002"/>
      <c r="C10" s="1002"/>
      <c r="D10" s="1002"/>
      <c r="E10" s="1007" t="str">
        <f>(eff_desc)</f>
        <v>GLI-LIPSCOMB COUNTY (2023)</v>
      </c>
      <c r="F10" s="1007"/>
      <c r="G10" s="1007"/>
      <c r="H10" s="1002" t="s">
        <v>725</v>
      </c>
      <c r="I10" s="1002"/>
    </row>
    <row r="11" spans="1:9" ht="12.75">
      <c r="A11" s="1004"/>
      <c r="B11" s="1004"/>
      <c r="C11" s="1004"/>
      <c r="D11" s="1004"/>
      <c r="E11" s="1006" t="s">
        <v>718</v>
      </c>
      <c r="F11" s="1006"/>
      <c r="G11" s="1006"/>
      <c r="H11" s="1004"/>
      <c r="I11" s="1004"/>
    </row>
    <row r="12" spans="1:9" ht="12.75">
      <c r="A12" s="504"/>
      <c r="B12" s="504"/>
      <c r="C12" s="504"/>
      <c r="D12" s="504"/>
      <c r="E12" s="505"/>
      <c r="F12" s="504"/>
      <c r="G12" s="504"/>
      <c r="H12" s="504"/>
      <c r="I12" s="504"/>
    </row>
    <row r="13" spans="1:9" ht="15">
      <c r="A13" s="986" t="s">
        <v>726</v>
      </c>
      <c r="B13" s="986"/>
      <c r="C13" s="986"/>
      <c r="D13" s="986"/>
      <c r="E13" s="998"/>
      <c r="F13" s="998"/>
      <c r="G13" s="998"/>
      <c r="H13" s="998"/>
      <c r="I13" s="476" t="s">
        <v>727</v>
      </c>
    </row>
    <row r="14" spans="1:9" ht="14.25">
      <c r="A14" s="1001"/>
      <c r="B14" s="1001"/>
      <c r="C14" s="1001"/>
      <c r="D14" s="1001"/>
      <c r="E14" s="1002" t="s">
        <v>728</v>
      </c>
      <c r="F14" s="1002"/>
      <c r="G14" s="1002"/>
      <c r="H14" s="1002"/>
      <c r="I14" s="1002"/>
    </row>
    <row r="15" spans="1:9" ht="14.25">
      <c r="A15" s="1001"/>
      <c r="B15" s="1001"/>
      <c r="C15" s="1001"/>
      <c r="D15" s="1001"/>
      <c r="E15" s="1002" t="s">
        <v>729</v>
      </c>
      <c r="F15" s="1002"/>
      <c r="G15" s="1002"/>
      <c r="H15" s="1002"/>
      <c r="I15" s="1002"/>
    </row>
    <row r="16" spans="1:9" ht="14.25">
      <c r="A16" s="493"/>
      <c r="B16" s="493"/>
      <c r="C16" s="493"/>
      <c r="D16" s="493"/>
      <c r="E16" s="506"/>
      <c r="F16" s="506"/>
      <c r="G16" s="506"/>
      <c r="H16" s="506"/>
      <c r="I16" s="506"/>
    </row>
    <row r="17" spans="1:9" ht="15">
      <c r="A17" s="1002" t="s">
        <v>730</v>
      </c>
      <c r="B17" s="1002"/>
      <c r="C17" s="1002"/>
      <c r="D17" s="1002"/>
      <c r="E17" s="1002"/>
      <c r="F17" s="1002"/>
      <c r="G17" s="998"/>
      <c r="H17" s="998"/>
      <c r="I17" s="998"/>
    </row>
    <row r="18" spans="1:9" ht="12.75">
      <c r="A18" s="1004"/>
      <c r="B18" s="1004"/>
      <c r="C18" s="1004"/>
      <c r="D18" s="1004"/>
      <c r="E18" s="1004"/>
      <c r="F18" s="1004"/>
      <c r="G18" s="1006" t="s">
        <v>731</v>
      </c>
      <c r="H18" s="1006"/>
      <c r="I18" s="1006"/>
    </row>
    <row r="19" spans="1:9" ht="12.75">
      <c r="A19" s="504"/>
      <c r="B19" s="504"/>
      <c r="C19" s="504"/>
      <c r="D19" s="504"/>
      <c r="E19" s="504"/>
      <c r="F19" s="504"/>
      <c r="G19" s="504"/>
      <c r="H19" s="504"/>
      <c r="I19" s="504"/>
    </row>
    <row r="20" spans="1:9" ht="15">
      <c r="A20" s="1002" t="s">
        <v>732</v>
      </c>
      <c r="B20" s="1002"/>
      <c r="C20" s="1002"/>
      <c r="D20" s="1002"/>
      <c r="E20" s="998"/>
      <c r="F20" s="998"/>
      <c r="G20" s="998"/>
      <c r="H20" s="998"/>
      <c r="I20" s="510" t="s">
        <v>733</v>
      </c>
    </row>
    <row r="21" spans="1:9" ht="14.25">
      <c r="A21" s="1001"/>
      <c r="B21" s="1001"/>
      <c r="C21" s="1001"/>
      <c r="D21" s="1001"/>
      <c r="E21" s="1006" t="s">
        <v>734</v>
      </c>
      <c r="F21" s="1006"/>
      <c r="G21" s="1006"/>
      <c r="H21" s="1006"/>
      <c r="I21" s="511"/>
    </row>
    <row r="22" spans="1:9" ht="12.75">
      <c r="A22" s="1004"/>
      <c r="B22" s="1004"/>
      <c r="C22" s="1004"/>
      <c r="D22" s="1004"/>
      <c r="E22" s="1004" t="s">
        <v>735</v>
      </c>
      <c r="F22" s="1004"/>
      <c r="G22" s="1004"/>
      <c r="H22" s="1004"/>
      <c r="I22" s="509"/>
    </row>
    <row r="23" spans="1:9" ht="12.75">
      <c r="A23" s="504"/>
      <c r="B23" s="504"/>
      <c r="C23" s="504"/>
      <c r="D23" s="504"/>
      <c r="E23" s="505"/>
      <c r="F23" s="504"/>
      <c r="G23" s="504"/>
      <c r="H23" s="504"/>
      <c r="I23" s="509"/>
    </row>
    <row r="24" spans="1:9" ht="15">
      <c r="A24" s="510" t="s">
        <v>736</v>
      </c>
      <c r="B24" s="509"/>
      <c r="C24" s="509"/>
      <c r="D24" s="505"/>
      <c r="E24" s="509"/>
      <c r="F24" s="509"/>
      <c r="G24" s="998"/>
      <c r="H24" s="998"/>
      <c r="I24" s="998"/>
    </row>
    <row r="25" spans="1:9" ht="12.75">
      <c r="A25" s="1004"/>
      <c r="B25" s="1004"/>
      <c r="C25" s="1004"/>
      <c r="D25" s="1004"/>
      <c r="E25" s="1004"/>
      <c r="F25" s="1004"/>
      <c r="G25" s="1006" t="s">
        <v>737</v>
      </c>
      <c r="H25" s="1006"/>
      <c r="I25" s="1006"/>
    </row>
    <row r="26" spans="1:9" ht="12.75">
      <c r="A26" s="505"/>
      <c r="B26" s="505"/>
      <c r="C26" s="505"/>
      <c r="D26" s="505"/>
      <c r="E26" s="505"/>
      <c r="F26" s="505"/>
      <c r="G26" s="505"/>
      <c r="H26" s="505"/>
      <c r="I26" s="505"/>
    </row>
    <row r="27" spans="1:9" ht="12.75">
      <c r="A27" s="1002" t="s">
        <v>738</v>
      </c>
      <c r="B27" s="1002"/>
      <c r="C27" s="1002"/>
      <c r="D27" s="1002"/>
      <c r="E27" s="1002"/>
      <c r="F27" s="1002"/>
      <c r="G27" s="1002"/>
      <c r="H27" s="1002"/>
      <c r="I27" s="1002"/>
    </row>
    <row r="28" spans="1:9" ht="15">
      <c r="A28" s="1002" t="s">
        <v>739</v>
      </c>
      <c r="B28" s="1002"/>
      <c r="C28" s="998"/>
      <c r="D28" s="998"/>
      <c r="E28" s="998"/>
      <c r="F28" s="998"/>
      <c r="G28" s="998"/>
      <c r="H28" s="998"/>
      <c r="I28" s="510" t="s">
        <v>733</v>
      </c>
    </row>
    <row r="29" spans="1:9" ht="12.75">
      <c r="A29" s="1004"/>
      <c r="B29" s="1004"/>
      <c r="C29" s="1002" t="s">
        <v>740</v>
      </c>
      <c r="D29" s="1002"/>
      <c r="E29" s="1002"/>
      <c r="F29" s="1002"/>
      <c r="G29" s="1002"/>
      <c r="H29" s="1002"/>
      <c r="I29" s="1002"/>
    </row>
    <row r="30" spans="1:9" ht="12.75">
      <c r="A30" s="1004"/>
      <c r="B30" s="1004"/>
      <c r="C30" s="1004" t="s">
        <v>741</v>
      </c>
      <c r="D30" s="1004"/>
      <c r="E30" s="1004"/>
      <c r="F30" s="1004"/>
      <c r="G30" s="1004"/>
      <c r="H30" s="1004"/>
      <c r="I30" s="509"/>
    </row>
    <row r="31" spans="1:9" ht="12.75">
      <c r="A31" s="504"/>
      <c r="B31" s="504"/>
      <c r="C31" s="505"/>
      <c r="D31" s="504"/>
      <c r="E31" s="504"/>
      <c r="F31" s="504"/>
      <c r="G31" s="504"/>
      <c r="H31" s="504"/>
      <c r="I31" s="509"/>
    </row>
    <row r="32" spans="1:9" ht="15">
      <c r="A32" s="1002" t="s">
        <v>736</v>
      </c>
      <c r="B32" s="1002"/>
      <c r="C32" s="1002"/>
      <c r="D32" s="1002"/>
      <c r="E32" s="1002"/>
      <c r="F32" s="1002"/>
      <c r="G32" s="998"/>
      <c r="H32" s="998"/>
      <c r="I32" s="998"/>
    </row>
    <row r="33" spans="1:9" ht="12.75">
      <c r="A33" s="1004"/>
      <c r="B33" s="1004"/>
      <c r="C33" s="1004"/>
      <c r="D33" s="1004"/>
      <c r="E33" s="1004"/>
      <c r="F33" s="1004"/>
      <c r="G33" s="1006" t="s">
        <v>737</v>
      </c>
      <c r="H33" s="1006"/>
      <c r="I33" s="1006"/>
    </row>
    <row r="34" spans="1:9" ht="12.75">
      <c r="A34" s="504"/>
      <c r="B34" s="504"/>
      <c r="C34" s="504"/>
      <c r="D34" s="504"/>
      <c r="E34" s="504"/>
      <c r="F34" s="504"/>
      <c r="G34" s="504"/>
      <c r="H34" s="504"/>
      <c r="I34" s="504"/>
    </row>
    <row r="35" spans="1:9" ht="12.75">
      <c r="A35" s="1002" t="s">
        <v>742</v>
      </c>
      <c r="B35" s="1002"/>
      <c r="C35" s="1002"/>
      <c r="D35" s="1002"/>
      <c r="E35" s="1002"/>
      <c r="F35" s="1002"/>
      <c r="G35" s="1002"/>
      <c r="H35" s="1002"/>
      <c r="I35" s="1002"/>
    </row>
    <row r="36" spans="1:9" ht="15">
      <c r="A36" s="1002" t="s">
        <v>739</v>
      </c>
      <c r="B36" s="1002"/>
      <c r="C36" s="998"/>
      <c r="D36" s="998"/>
      <c r="E36" s="998"/>
      <c r="F36" s="998"/>
      <c r="G36" s="998"/>
      <c r="H36" s="998"/>
      <c r="I36" s="510" t="s">
        <v>733</v>
      </c>
    </row>
    <row r="37" spans="1:9" ht="12.75">
      <c r="A37" s="1004"/>
      <c r="B37" s="1004"/>
      <c r="C37" s="1006" t="s">
        <v>743</v>
      </c>
      <c r="D37" s="1006"/>
      <c r="E37" s="1006"/>
      <c r="F37" s="1006"/>
      <c r="G37" s="1006"/>
      <c r="H37" s="1006"/>
      <c r="I37" s="509"/>
    </row>
    <row r="38" spans="1:9" ht="12.75">
      <c r="A38" s="1004"/>
      <c r="B38" s="1004"/>
      <c r="C38" s="1004" t="s">
        <v>744</v>
      </c>
      <c r="D38" s="1004"/>
      <c r="E38" s="1004"/>
      <c r="F38" s="1004"/>
      <c r="G38" s="1004"/>
      <c r="H38" s="1004"/>
      <c r="I38" s="509"/>
    </row>
    <row r="39" spans="1:9" ht="12.75">
      <c r="A39" s="505"/>
      <c r="B39" s="505"/>
      <c r="C39" s="505"/>
      <c r="D39" s="504"/>
      <c r="E39" s="504"/>
      <c r="F39" s="504"/>
      <c r="G39" s="504"/>
      <c r="H39" s="504"/>
      <c r="I39" s="509"/>
    </row>
    <row r="40" spans="1:9" ht="15">
      <c r="A40" s="510" t="s">
        <v>638</v>
      </c>
      <c r="B40" s="998"/>
      <c r="C40" s="998"/>
      <c r="D40" s="998"/>
      <c r="E40" s="998"/>
      <c r="F40" s="998"/>
      <c r="G40" s="1002" t="s">
        <v>745</v>
      </c>
      <c r="H40" s="1002"/>
      <c r="I40" s="1002"/>
    </row>
    <row r="41" spans="1:9" ht="12.75">
      <c r="A41" s="509"/>
      <c r="B41" s="1006" t="s">
        <v>746</v>
      </c>
      <c r="C41" s="1006"/>
      <c r="D41" s="1006"/>
      <c r="E41" s="1006"/>
      <c r="F41" s="1006"/>
      <c r="G41" s="1004"/>
      <c r="H41" s="1004"/>
      <c r="I41" s="1004"/>
    </row>
    <row r="42" spans="1:9" ht="12.75">
      <c r="A42" s="509"/>
      <c r="B42" s="505"/>
      <c r="C42" s="504"/>
      <c r="D42" s="504"/>
      <c r="E42" s="504"/>
      <c r="F42" s="504"/>
      <c r="G42" s="504"/>
      <c r="H42" s="504"/>
      <c r="I42" s="504"/>
    </row>
    <row r="43" spans="1:13" ht="12.75">
      <c r="A43" s="1002" t="s">
        <v>747</v>
      </c>
      <c r="B43" s="1009"/>
      <c r="C43" s="1009"/>
      <c r="D43" s="1009"/>
      <c r="E43" s="1009"/>
      <c r="F43" s="1009"/>
      <c r="G43" s="1010">
        <f>(dateofmeeting)</f>
        <v>0</v>
      </c>
      <c r="H43" s="1010"/>
      <c r="I43" s="1010"/>
      <c r="J43" s="232"/>
      <c r="K43" s="232"/>
      <c r="L43" s="232"/>
      <c r="M43" s="232"/>
    </row>
    <row r="44" spans="1:9" ht="12.75">
      <c r="A44" s="1004"/>
      <c r="B44" s="1004"/>
      <c r="C44" s="1004"/>
      <c r="D44" s="1004"/>
      <c r="E44" s="1004"/>
      <c r="F44" s="1004"/>
      <c r="G44" s="1006" t="s">
        <v>748</v>
      </c>
      <c r="H44" s="1006"/>
      <c r="I44" s="1006"/>
    </row>
    <row r="45" spans="1:9" ht="12.75">
      <c r="A45" s="504"/>
      <c r="B45" s="504"/>
      <c r="C45" s="504"/>
      <c r="D45" s="504"/>
      <c r="E45" s="504"/>
      <c r="F45" s="504"/>
      <c r="G45" s="505"/>
      <c r="H45" s="504"/>
      <c r="I45" s="504"/>
    </row>
    <row r="46" spans="1:9" ht="12.75">
      <c r="A46" s="506" t="s">
        <v>749</v>
      </c>
      <c r="B46" s="1007">
        <f>(meetingplace)</f>
        <v>0</v>
      </c>
      <c r="C46" s="1007"/>
      <c r="D46" s="1007"/>
      <c r="E46" s="1007"/>
      <c r="F46" s="1007"/>
      <c r="G46" s="1007"/>
      <c r="H46" s="1007"/>
      <c r="I46" s="1007"/>
    </row>
    <row r="47" spans="1:9" ht="12.75">
      <c r="A47" s="504"/>
      <c r="B47" s="1006" t="s">
        <v>750</v>
      </c>
      <c r="C47" s="1006"/>
      <c r="D47" s="1006"/>
      <c r="E47" s="1006"/>
      <c r="F47" s="1006"/>
      <c r="G47" s="1006"/>
      <c r="H47" s="1006"/>
      <c r="I47" s="1006"/>
    </row>
    <row r="48" spans="1:9" ht="12.75">
      <c r="A48" s="504"/>
      <c r="B48" s="505"/>
      <c r="C48" s="504"/>
      <c r="D48" s="504"/>
      <c r="E48" s="504"/>
      <c r="F48" s="504"/>
      <c r="G48" s="504"/>
      <c r="H48" s="504"/>
      <c r="I48" s="504"/>
    </row>
    <row r="49" spans="1:9" ht="12.75">
      <c r="A49" s="506" t="s">
        <v>749</v>
      </c>
      <c r="B49" s="1007">
        <f>(timeofmeeting)</f>
        <v>0</v>
      </c>
      <c r="C49" s="1007"/>
      <c r="D49" s="1007"/>
      <c r="E49" s="1007"/>
      <c r="F49" s="504"/>
      <c r="G49" s="505"/>
      <c r="H49" s="504"/>
      <c r="I49" s="504"/>
    </row>
    <row r="50" spans="1:9" ht="12.75">
      <c r="A50" s="504"/>
      <c r="B50" s="1006" t="s">
        <v>751</v>
      </c>
      <c r="C50" s="1006"/>
      <c r="D50" s="1006"/>
      <c r="E50" s="1006"/>
      <c r="F50" s="504"/>
      <c r="G50" s="505"/>
      <c r="H50" s="504"/>
      <c r="I50" s="504"/>
    </row>
    <row r="51" spans="1:9" ht="12.75">
      <c r="A51" s="504"/>
      <c r="B51" s="505"/>
      <c r="C51" s="504"/>
      <c r="D51" s="504"/>
      <c r="E51" s="504"/>
      <c r="F51" s="504"/>
      <c r="G51" s="505"/>
      <c r="H51" s="504"/>
      <c r="I51" s="504"/>
    </row>
    <row r="52" spans="1:9" ht="12.75">
      <c r="A52" s="504" t="s">
        <v>638</v>
      </c>
      <c r="B52" s="1005"/>
      <c r="C52" s="1005"/>
      <c r="D52" s="1005"/>
      <c r="E52" s="1004" t="s">
        <v>752</v>
      </c>
      <c r="F52" s="1004"/>
      <c r="G52" s="1004"/>
      <c r="H52" s="1004"/>
      <c r="I52" s="1004"/>
    </row>
    <row r="53" spans="1:9" ht="12.75">
      <c r="A53" s="504"/>
      <c r="B53" s="1006" t="s">
        <v>746</v>
      </c>
      <c r="C53" s="1006"/>
      <c r="D53" s="1006"/>
      <c r="E53" s="504"/>
      <c r="F53" s="504"/>
      <c r="G53" s="505"/>
      <c r="H53" s="504"/>
      <c r="I53" s="504"/>
    </row>
    <row r="54" spans="1:9" ht="12.75">
      <c r="A54" s="1005"/>
      <c r="B54" s="1005"/>
      <c r="C54" s="1005"/>
      <c r="D54" s="1005"/>
      <c r="E54" s="1005"/>
      <c r="F54" s="1005"/>
      <c r="G54" s="1005"/>
      <c r="H54" s="504"/>
      <c r="I54" s="504"/>
    </row>
    <row r="55" spans="1:9" ht="12.75">
      <c r="A55" s="1006" t="s">
        <v>753</v>
      </c>
      <c r="B55" s="1006"/>
      <c r="C55" s="1006"/>
      <c r="D55" s="1006"/>
      <c r="E55" s="1006"/>
      <c r="F55" s="1006"/>
      <c r="G55" s="1006"/>
      <c r="H55" s="504"/>
      <c r="I55" s="504"/>
    </row>
    <row r="56" spans="1:9" ht="12.75">
      <c r="A56" s="504"/>
      <c r="B56" s="505"/>
      <c r="C56" s="504"/>
      <c r="D56" s="504"/>
      <c r="E56" s="504"/>
      <c r="F56" s="504"/>
      <c r="G56" s="505"/>
      <c r="H56" s="504"/>
      <c r="I56" s="504"/>
    </row>
    <row r="57" spans="1:9" ht="12.75">
      <c r="A57" s="1002" t="s">
        <v>711</v>
      </c>
      <c r="B57" s="1002"/>
      <c r="C57" s="1002"/>
      <c r="D57" s="1002"/>
      <c r="E57" s="1002"/>
      <c r="F57" s="1002"/>
      <c r="G57" s="1002"/>
      <c r="H57" s="1002"/>
      <c r="I57" s="1002"/>
    </row>
    <row r="58" spans="1:9" ht="12.75">
      <c r="A58" s="1002" t="s">
        <v>712</v>
      </c>
      <c r="B58" s="1002"/>
      <c r="C58" s="1002"/>
      <c r="D58" s="1002"/>
      <c r="E58" s="1002"/>
      <c r="F58" s="1002"/>
      <c r="G58" s="1002"/>
      <c r="H58" s="1002"/>
      <c r="I58" s="1002"/>
    </row>
    <row r="59" spans="1:9" ht="12.75">
      <c r="A59" s="1000" t="s">
        <v>713</v>
      </c>
      <c r="B59" s="1000"/>
      <c r="C59" s="1000"/>
      <c r="D59" s="1000"/>
      <c r="E59" s="1000"/>
      <c r="F59" s="1000"/>
      <c r="G59" s="1000"/>
      <c r="H59" s="1000"/>
      <c r="I59" s="1000"/>
    </row>
    <row r="60" spans="1:9" ht="12.75">
      <c r="A60" s="1008" t="s">
        <v>618</v>
      </c>
      <c r="B60" s="1008"/>
      <c r="C60" s="1008"/>
      <c r="D60" s="1008"/>
      <c r="E60" s="1008"/>
      <c r="F60" s="1008"/>
      <c r="G60" s="1008"/>
      <c r="H60" s="1008"/>
      <c r="I60" s="1008"/>
    </row>
    <row r="61" spans="1:9" ht="12.75">
      <c r="A61" s="1000" t="s">
        <v>754</v>
      </c>
      <c r="B61" s="1000"/>
      <c r="C61" s="1000"/>
      <c r="D61" s="1000"/>
      <c r="E61" s="1000"/>
      <c r="F61" s="1000"/>
      <c r="G61" s="1000"/>
      <c r="H61" s="1000"/>
      <c r="I61" s="1000"/>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0" t="s">
        <v>755</v>
      </c>
      <c r="B1" s="1000"/>
      <c r="C1" s="1000"/>
      <c r="D1" s="1000"/>
      <c r="E1" s="1000"/>
      <c r="F1" s="1000"/>
      <c r="G1" s="1000"/>
      <c r="H1" s="1000"/>
      <c r="I1" s="1000"/>
    </row>
    <row r="2" spans="1:9" ht="33">
      <c r="A2" s="1011" t="s">
        <v>756</v>
      </c>
      <c r="B2" s="1011"/>
      <c r="C2" s="1011"/>
      <c r="D2" s="1011"/>
      <c r="E2" s="1011"/>
      <c r="F2" s="1011"/>
      <c r="G2" s="1011"/>
      <c r="H2" s="1011"/>
      <c r="I2" s="1011"/>
    </row>
    <row r="3" spans="1:9" ht="33">
      <c r="A3" s="1011" t="s">
        <v>757</v>
      </c>
      <c r="B3" s="1011"/>
      <c r="C3" s="1011"/>
      <c r="D3" s="1011"/>
      <c r="E3" s="1011"/>
      <c r="F3" s="1011"/>
      <c r="G3" s="1011"/>
      <c r="H3" s="1011"/>
      <c r="I3" s="1011"/>
    </row>
    <row r="4" spans="1:9" ht="15">
      <c r="A4" s="494" t="s">
        <v>638</v>
      </c>
      <c r="B4" s="1003" t="str">
        <f>(eff_desc)</f>
        <v>GLI-LIPSCOMB COUNTY (2023)</v>
      </c>
      <c r="C4" s="1003"/>
      <c r="D4" s="1003"/>
      <c r="E4" s="1003"/>
      <c r="F4" s="1003"/>
      <c r="G4" s="1003"/>
      <c r="H4" s="989" t="s">
        <v>758</v>
      </c>
      <c r="I4" s="989"/>
    </row>
    <row r="5" spans="1:9" ht="15">
      <c r="A5" s="476"/>
      <c r="B5" s="989" t="s">
        <v>759</v>
      </c>
      <c r="C5" s="989"/>
      <c r="D5" s="989"/>
      <c r="E5" s="989"/>
      <c r="F5" s="989"/>
      <c r="G5" s="989"/>
      <c r="H5" s="476"/>
      <c r="I5" s="476"/>
    </row>
    <row r="6" spans="1:9" ht="15">
      <c r="A6" s="986" t="s">
        <v>760</v>
      </c>
      <c r="B6" s="986"/>
      <c r="C6" s="1003">
        <f>(publicmeetingat)</f>
        <v>0</v>
      </c>
      <c r="D6" s="1003"/>
      <c r="E6" s="1003"/>
      <c r="F6" s="1003"/>
      <c r="G6" s="1003"/>
      <c r="H6" s="1003"/>
      <c r="I6" s="1003"/>
    </row>
    <row r="7" spans="1:9" ht="15">
      <c r="A7" s="989"/>
      <c r="B7" s="989"/>
      <c r="C7" s="997" t="s">
        <v>761</v>
      </c>
      <c r="D7" s="997"/>
      <c r="E7" s="997"/>
      <c r="F7" s="997"/>
      <c r="G7" s="997"/>
      <c r="H7" s="997"/>
      <c r="I7" s="997"/>
    </row>
    <row r="8" spans="1:9" ht="15">
      <c r="A8" s="476" t="s">
        <v>762</v>
      </c>
      <c r="B8" s="1003">
        <f>(nameofroom_building_physicallocation)</f>
        <v>0</v>
      </c>
      <c r="C8" s="1003"/>
      <c r="D8" s="1003"/>
      <c r="E8" s="1003"/>
      <c r="F8" s="1003"/>
      <c r="G8" s="1003"/>
      <c r="H8" s="1003"/>
      <c r="I8" s="1003"/>
    </row>
    <row r="9" spans="1:9" ht="15">
      <c r="A9" s="989" t="s">
        <v>763</v>
      </c>
      <c r="B9" s="989"/>
      <c r="C9" s="989"/>
      <c r="D9" s="989"/>
      <c r="E9" s="989"/>
      <c r="F9" s="989"/>
      <c r="G9" s="989"/>
      <c r="H9" s="989"/>
      <c r="I9" s="989"/>
    </row>
    <row r="10" spans="1:9" ht="15">
      <c r="A10" s="1003">
        <f>(city_state)</f>
        <v>0</v>
      </c>
      <c r="B10" s="1003"/>
      <c r="C10" s="1003"/>
      <c r="D10" s="1003"/>
      <c r="E10" s="989"/>
      <c r="F10" s="989"/>
      <c r="G10" s="989"/>
      <c r="H10" s="989"/>
      <c r="I10" s="989"/>
    </row>
    <row r="11" spans="1:9" ht="15">
      <c r="A11" s="997" t="s">
        <v>764</v>
      </c>
      <c r="B11" s="997"/>
      <c r="C11" s="997"/>
      <c r="D11" s="997"/>
      <c r="E11" s="989"/>
      <c r="F11" s="989"/>
      <c r="G11" s="989"/>
      <c r="H11" s="989"/>
      <c r="I11" s="989"/>
    </row>
    <row r="12" spans="1:9" ht="15">
      <c r="A12" s="989"/>
      <c r="B12" s="989"/>
      <c r="C12" s="989"/>
      <c r="D12" s="989"/>
      <c r="E12" s="989"/>
      <c r="F12" s="989"/>
      <c r="G12" s="989"/>
      <c r="H12" s="989"/>
      <c r="I12" s="989"/>
    </row>
    <row r="13" spans="1:9" ht="14.25">
      <c r="A13" s="990" t="s">
        <v>765</v>
      </c>
      <c r="B13" s="990"/>
      <c r="C13" s="990"/>
      <c r="D13" s="990"/>
      <c r="E13" s="990"/>
      <c r="F13" s="990"/>
      <c r="G13" s="990"/>
      <c r="H13" s="990"/>
      <c r="I13" s="990"/>
    </row>
    <row r="14" spans="1:9" ht="14.25">
      <c r="A14" s="990" t="s">
        <v>766</v>
      </c>
      <c r="B14" s="990"/>
      <c r="C14" s="990"/>
      <c r="D14" s="990"/>
      <c r="E14" s="990"/>
      <c r="F14" s="990"/>
      <c r="G14" s="990"/>
      <c r="H14" s="990"/>
      <c r="I14" s="990"/>
    </row>
    <row r="15" spans="1:9" ht="15">
      <c r="A15" s="986"/>
      <c r="B15" s="986"/>
      <c r="C15" s="986"/>
      <c r="D15" s="986"/>
      <c r="E15" s="986"/>
      <c r="F15" s="986"/>
      <c r="G15" s="986"/>
      <c r="H15" s="986"/>
      <c r="I15" s="986"/>
    </row>
    <row r="16" spans="1:9" ht="15">
      <c r="A16" s="986" t="s">
        <v>767</v>
      </c>
      <c r="B16" s="986"/>
      <c r="C16" s="986"/>
      <c r="D16" s="986"/>
      <c r="E16" s="986"/>
      <c r="F16" s="986"/>
      <c r="G16" s="986"/>
      <c r="H16" s="986"/>
      <c r="I16" s="986"/>
    </row>
    <row r="17" spans="1:9" ht="15">
      <c r="A17" s="986" t="s">
        <v>768</v>
      </c>
      <c r="B17" s="986"/>
      <c r="C17" s="986"/>
      <c r="D17" s="986"/>
      <c r="E17" s="986"/>
      <c r="F17" s="986"/>
      <c r="G17" s="986"/>
      <c r="H17" s="986"/>
      <c r="I17" s="986"/>
    </row>
    <row r="18" spans="1:9" ht="15">
      <c r="A18" s="986" t="s">
        <v>769</v>
      </c>
      <c r="B18" s="986"/>
      <c r="C18" s="986"/>
      <c r="D18" s="986"/>
      <c r="E18" s="986"/>
      <c r="F18" s="986"/>
      <c r="G18" s="986"/>
      <c r="H18" s="986"/>
      <c r="I18" s="986"/>
    </row>
    <row r="19" spans="1:9" ht="15">
      <c r="A19" s="1014"/>
      <c r="B19" s="1014"/>
      <c r="C19" s="1014"/>
      <c r="D19" s="1014"/>
      <c r="E19" s="1014"/>
      <c r="F19" s="1014"/>
      <c r="G19" s="1014"/>
      <c r="H19" s="1014"/>
      <c r="I19" s="1014"/>
    </row>
    <row r="20" spans="1:9" ht="15">
      <c r="A20" s="989"/>
      <c r="B20" s="989"/>
      <c r="C20" s="989"/>
      <c r="D20" s="989"/>
      <c r="E20" s="989"/>
      <c r="F20" s="989"/>
      <c r="G20" s="989"/>
      <c r="H20" s="989"/>
      <c r="I20" s="989"/>
    </row>
    <row r="21" spans="1:9" ht="15">
      <c r="A21" s="986" t="s">
        <v>770</v>
      </c>
      <c r="B21" s="986"/>
      <c r="C21" s="986"/>
      <c r="D21" s="507" t="s">
        <v>599</v>
      </c>
      <c r="E21" s="986" t="s">
        <v>771</v>
      </c>
      <c r="F21" s="986"/>
      <c r="G21" s="986"/>
      <c r="H21" s="986"/>
      <c r="I21" s="986"/>
    </row>
    <row r="22" spans="1:9" ht="15">
      <c r="A22" s="1015" t="s">
        <v>772</v>
      </c>
      <c r="B22" s="1015"/>
      <c r="C22" s="1015"/>
      <c r="D22" s="476"/>
      <c r="E22" s="1016"/>
      <c r="F22" s="1016"/>
      <c r="G22" s="1016"/>
      <c r="H22" s="1016"/>
      <c r="I22" s="1016"/>
    </row>
    <row r="23" spans="1:9" ht="15">
      <c r="A23" s="1015" t="s">
        <v>773</v>
      </c>
      <c r="B23" s="1015"/>
      <c r="C23" s="1015"/>
      <c r="D23" s="507" t="s">
        <v>599</v>
      </c>
      <c r="E23" s="1016" t="s">
        <v>774</v>
      </c>
      <c r="F23" s="1016"/>
      <c r="G23" s="1016"/>
      <c r="H23" s="1016"/>
      <c r="I23" s="1016"/>
    </row>
    <row r="24" spans="1:9" ht="15">
      <c r="A24" s="1003"/>
      <c r="B24" s="1003"/>
      <c r="C24" s="1003"/>
      <c r="D24" s="1003"/>
      <c r="E24" s="1003"/>
      <c r="F24" s="1003"/>
      <c r="G24" s="1003"/>
      <c r="H24" s="1003"/>
      <c r="I24" s="1003"/>
    </row>
    <row r="25" spans="1:9" ht="14.25">
      <c r="A25" s="1001" t="s">
        <v>775</v>
      </c>
      <c r="B25" s="1001"/>
      <c r="C25" s="1001"/>
      <c r="D25" s="1001"/>
      <c r="E25" s="1001"/>
      <c r="F25" s="1001"/>
      <c r="G25" s="1001"/>
      <c r="H25" s="1001"/>
      <c r="I25" s="1001"/>
    </row>
    <row r="26" spans="1:9" ht="14.25">
      <c r="A26" s="1001"/>
      <c r="B26" s="1001"/>
      <c r="C26" s="1001"/>
      <c r="D26" s="1001"/>
      <c r="E26" s="1001"/>
      <c r="F26" s="1001"/>
      <c r="G26" s="1001"/>
      <c r="H26" s="1001"/>
      <c r="I26" s="1001"/>
    </row>
    <row r="27" spans="1:9" ht="15">
      <c r="A27" s="986" t="s">
        <v>776</v>
      </c>
      <c r="B27" s="986"/>
      <c r="C27" s="986"/>
      <c r="D27" s="986"/>
      <c r="E27" s="986"/>
      <c r="F27" s="986"/>
      <c r="G27" s="986"/>
      <c r="H27" s="986"/>
      <c r="I27" s="986"/>
    </row>
    <row r="28" spans="1:9" ht="15">
      <c r="A28" s="986" t="s">
        <v>777</v>
      </c>
      <c r="B28" s="986"/>
      <c r="C28" s="986"/>
      <c r="D28" s="986"/>
      <c r="E28" s="986"/>
      <c r="F28" s="986"/>
      <c r="G28" s="986"/>
      <c r="H28" s="986"/>
      <c r="I28" s="986"/>
    </row>
    <row r="29" spans="1:9" ht="15">
      <c r="A29" s="986" t="s">
        <v>778</v>
      </c>
      <c r="B29" s="986"/>
      <c r="C29" s="986"/>
      <c r="D29" s="986"/>
      <c r="E29" s="986"/>
      <c r="F29" s="986"/>
      <c r="G29" s="986"/>
      <c r="H29" s="986"/>
      <c r="I29" s="986"/>
    </row>
    <row r="30" spans="1:9" ht="15">
      <c r="A30" s="989"/>
      <c r="B30" s="989"/>
      <c r="C30" s="989"/>
      <c r="D30" s="989"/>
      <c r="E30" s="989"/>
      <c r="F30" s="989"/>
      <c r="G30" s="989"/>
      <c r="H30" s="989"/>
      <c r="I30" s="989"/>
    </row>
    <row r="31" spans="1:9" ht="15">
      <c r="A31" s="986" t="s">
        <v>779</v>
      </c>
      <c r="B31" s="986"/>
      <c r="C31" s="986"/>
      <c r="D31" s="497"/>
      <c r="E31" s="986" t="s">
        <v>780</v>
      </c>
      <c r="F31" s="986"/>
      <c r="G31" s="497"/>
      <c r="H31" s="986" t="s">
        <v>781</v>
      </c>
      <c r="I31" s="986"/>
    </row>
    <row r="32" spans="1:9" ht="15">
      <c r="A32" s="986" t="s">
        <v>782</v>
      </c>
      <c r="B32" s="986"/>
      <c r="C32" s="986"/>
      <c r="D32" s="499"/>
      <c r="E32" s="986" t="s">
        <v>780</v>
      </c>
      <c r="F32" s="986"/>
      <c r="G32" s="499"/>
      <c r="H32" s="986" t="s">
        <v>781</v>
      </c>
      <c r="I32" s="986"/>
    </row>
    <row r="33" spans="1:9" ht="15">
      <c r="A33" s="986" t="s">
        <v>783</v>
      </c>
      <c r="B33" s="986"/>
      <c r="C33" s="986"/>
      <c r="D33" s="499"/>
      <c r="E33" s="986" t="s">
        <v>780</v>
      </c>
      <c r="F33" s="986"/>
      <c r="G33" s="499"/>
      <c r="H33" s="986" t="s">
        <v>781</v>
      </c>
      <c r="I33" s="986"/>
    </row>
    <row r="34" spans="1:9" ht="15">
      <c r="A34" s="989"/>
      <c r="B34" s="989"/>
      <c r="C34" s="989"/>
      <c r="D34" s="989"/>
      <c r="E34" s="989"/>
      <c r="F34" s="989"/>
      <c r="G34" s="989"/>
      <c r="H34" s="989"/>
      <c r="I34" s="989"/>
    </row>
    <row r="35" spans="1:9" ht="14.25">
      <c r="A35" s="1001" t="s">
        <v>784</v>
      </c>
      <c r="B35" s="1001"/>
      <c r="C35" s="1001"/>
      <c r="D35" s="1001"/>
      <c r="E35" s="1001"/>
      <c r="F35" s="1001"/>
      <c r="G35" s="1001"/>
      <c r="H35" s="1001"/>
      <c r="I35" s="1001"/>
    </row>
    <row r="36" spans="1:9" ht="14.25">
      <c r="A36" s="1001" t="s">
        <v>785</v>
      </c>
      <c r="B36" s="1001"/>
      <c r="C36" s="1001"/>
      <c r="D36" s="1001"/>
      <c r="E36" s="1001"/>
      <c r="F36" s="1001"/>
      <c r="G36" s="1001"/>
      <c r="H36" s="1001"/>
      <c r="I36" s="1001"/>
    </row>
    <row r="37" spans="1:9" ht="15">
      <c r="A37" s="989"/>
      <c r="B37" s="989"/>
      <c r="C37" s="989"/>
      <c r="D37" s="989"/>
      <c r="E37" s="989"/>
      <c r="F37" s="989"/>
      <c r="G37" s="989"/>
      <c r="H37" s="989"/>
      <c r="I37" s="989"/>
    </row>
    <row r="38" spans="1:9" ht="15">
      <c r="A38" s="989"/>
      <c r="B38" s="989"/>
      <c r="C38" s="989"/>
      <c r="D38" s="989"/>
      <c r="E38" s="498" t="s">
        <v>786</v>
      </c>
      <c r="F38" s="476"/>
      <c r="G38" s="498" t="s">
        <v>787</v>
      </c>
      <c r="H38" s="989"/>
      <c r="I38" s="989"/>
    </row>
    <row r="39" spans="1:9" ht="15">
      <c r="A39" s="986" t="s">
        <v>788</v>
      </c>
      <c r="B39" s="986"/>
      <c r="C39" s="986"/>
      <c r="D39" s="986"/>
      <c r="E39" s="507" t="s">
        <v>599</v>
      </c>
      <c r="F39" s="477"/>
      <c r="G39" s="507" t="s">
        <v>599</v>
      </c>
      <c r="H39" s="989"/>
      <c r="I39" s="989"/>
    </row>
    <row r="40" spans="1:9" ht="15">
      <c r="A40" s="986" t="s">
        <v>789</v>
      </c>
      <c r="B40" s="986"/>
      <c r="C40" s="986"/>
      <c r="D40" s="986"/>
      <c r="E40" s="507" t="s">
        <v>599</v>
      </c>
      <c r="F40" s="477"/>
      <c r="G40" s="513" t="s">
        <v>599</v>
      </c>
      <c r="H40" s="989"/>
      <c r="I40" s="989"/>
    </row>
    <row r="41" spans="1:9" ht="15">
      <c r="A41" s="986" t="s">
        <v>790</v>
      </c>
      <c r="B41" s="986"/>
      <c r="C41" s="986"/>
      <c r="D41" s="986"/>
      <c r="E41" s="507" t="s">
        <v>599</v>
      </c>
      <c r="F41" s="477"/>
      <c r="G41" s="513" t="s">
        <v>599</v>
      </c>
      <c r="H41" s="989"/>
      <c r="I41" s="989"/>
    </row>
    <row r="42" spans="1:9" ht="15">
      <c r="A42" s="986" t="s">
        <v>791</v>
      </c>
      <c r="B42" s="986"/>
      <c r="C42" s="986"/>
      <c r="D42" s="986"/>
      <c r="E42" s="507" t="s">
        <v>599</v>
      </c>
      <c r="F42" s="477"/>
      <c r="G42" s="513" t="s">
        <v>599</v>
      </c>
      <c r="H42" s="989"/>
      <c r="I42" s="989"/>
    </row>
    <row r="43" spans="1:13" ht="15">
      <c r="A43" s="989"/>
      <c r="B43" s="1013"/>
      <c r="C43" s="1013"/>
      <c r="D43" s="1013"/>
      <c r="E43" s="1013"/>
      <c r="F43" s="1013"/>
      <c r="G43" s="1013"/>
      <c r="H43" s="1013"/>
      <c r="I43" s="1013"/>
      <c r="J43" s="232"/>
      <c r="K43" s="232"/>
      <c r="L43" s="232"/>
      <c r="M43" s="232"/>
    </row>
    <row r="44" spans="1:9" ht="15">
      <c r="A44" s="986" t="s">
        <v>792</v>
      </c>
      <c r="B44" s="986"/>
      <c r="C44" s="986"/>
      <c r="D44" s="986"/>
      <c r="E44" s="986"/>
      <c r="F44" s="986"/>
      <c r="G44" s="986"/>
      <c r="H44" s="986"/>
      <c r="I44" s="986"/>
    </row>
    <row r="45" spans="1:9" ht="15">
      <c r="A45" s="986" t="s">
        <v>793</v>
      </c>
      <c r="B45" s="986"/>
      <c r="C45" s="986"/>
      <c r="D45" s="986"/>
      <c r="E45" s="986"/>
      <c r="F45" s="986"/>
      <c r="G45" s="986"/>
      <c r="H45" s="986"/>
      <c r="I45" s="986"/>
    </row>
    <row r="46" spans="1:9" ht="15">
      <c r="A46" s="986" t="s">
        <v>794</v>
      </c>
      <c r="B46" s="986"/>
      <c r="C46" s="986"/>
      <c r="D46" s="986"/>
      <c r="E46" s="986"/>
      <c r="F46" s="986"/>
      <c r="G46" s="986"/>
      <c r="H46" s="986"/>
      <c r="I46" s="986"/>
    </row>
    <row r="47" spans="1:9" ht="14.25">
      <c r="A47" s="1001" t="s">
        <v>795</v>
      </c>
      <c r="B47" s="1001"/>
      <c r="C47" s="1001"/>
      <c r="D47" s="1001"/>
      <c r="E47" s="1001"/>
      <c r="F47" s="1001"/>
      <c r="G47" s="1001"/>
      <c r="H47" s="1001"/>
      <c r="I47" s="1001"/>
    </row>
    <row r="48" spans="1:9" ht="15">
      <c r="A48" s="1012"/>
      <c r="B48" s="1012"/>
      <c r="C48" s="1012"/>
      <c r="D48" s="1012"/>
      <c r="E48" s="1012"/>
      <c r="F48" s="1012"/>
      <c r="G48" s="1012"/>
      <c r="H48" s="1012"/>
      <c r="I48" s="1012"/>
    </row>
    <row r="49" spans="1:9" ht="15">
      <c r="A49" s="989" t="s">
        <v>796</v>
      </c>
      <c r="B49" s="989"/>
      <c r="C49" s="989"/>
      <c r="D49" s="989"/>
      <c r="E49" s="989"/>
      <c r="F49" s="989"/>
      <c r="G49" s="992" t="s">
        <v>599</v>
      </c>
      <c r="H49" s="992"/>
      <c r="I49" s="476"/>
    </row>
    <row r="50" spans="1:9" ht="15">
      <c r="A50" s="986" t="s">
        <v>797</v>
      </c>
      <c r="B50" s="986"/>
      <c r="C50" s="986"/>
      <c r="D50" s="986"/>
      <c r="E50" s="986"/>
      <c r="F50" s="986"/>
      <c r="G50" s="986"/>
      <c r="H50" s="986"/>
      <c r="I50" s="986"/>
    </row>
    <row r="51" spans="1:9" ht="15">
      <c r="A51" s="494"/>
      <c r="B51" s="494"/>
      <c r="C51" s="494"/>
      <c r="D51" s="494"/>
      <c r="E51" s="494"/>
      <c r="F51" s="494"/>
      <c r="G51" s="494"/>
      <c r="H51" s="494"/>
      <c r="I51" s="494"/>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4.25">
      <c r="A3" s="1022" t="s">
        <v>798</v>
      </c>
      <c r="B3" s="1001"/>
      <c r="C3" s="1001"/>
      <c r="D3" s="1001"/>
      <c r="E3" s="1001"/>
      <c r="F3" s="1001"/>
      <c r="G3" s="1001"/>
      <c r="H3" s="1001"/>
      <c r="I3" s="1001"/>
      <c r="J3" s="1001"/>
      <c r="K3" s="1001"/>
      <c r="L3" s="1001"/>
    </row>
    <row r="4" spans="1:12" ht="14.25">
      <c r="A4" s="1001"/>
      <c r="B4" s="1001"/>
      <c r="C4" s="1001"/>
      <c r="D4" s="1001"/>
      <c r="E4" s="1001"/>
      <c r="F4" s="1001"/>
      <c r="G4" s="1001"/>
      <c r="H4" s="1001"/>
      <c r="I4" s="1001"/>
      <c r="J4" s="1001"/>
      <c r="K4" s="1001"/>
      <c r="L4" s="1001"/>
    </row>
    <row r="5" spans="1:12" ht="30">
      <c r="A5" s="476"/>
      <c r="B5" s="514" t="s">
        <v>799</v>
      </c>
      <c r="C5" s="515"/>
      <c r="D5" s="516" t="s">
        <v>800</v>
      </c>
      <c r="E5" s="517"/>
      <c r="F5" s="518" t="s">
        <v>801</v>
      </c>
      <c r="G5" s="519"/>
      <c r="H5" s="516" t="s">
        <v>802</v>
      </c>
      <c r="I5" s="476"/>
      <c r="J5" s="516" t="s">
        <v>803</v>
      </c>
      <c r="K5" s="476"/>
      <c r="L5" s="476"/>
    </row>
    <row r="6" spans="1:12" ht="15">
      <c r="A6" s="476" t="s">
        <v>804</v>
      </c>
      <c r="B6" s="520" t="s">
        <v>599</v>
      </c>
      <c r="C6" s="476"/>
      <c r="D6" s="520" t="s">
        <v>599</v>
      </c>
      <c r="E6" s="476" t="s">
        <v>805</v>
      </c>
      <c r="F6" s="520" t="s">
        <v>599</v>
      </c>
      <c r="G6" s="476"/>
      <c r="H6" s="520" t="s">
        <v>599</v>
      </c>
      <c r="I6" s="476"/>
      <c r="J6" s="520" t="s">
        <v>599</v>
      </c>
      <c r="K6" s="476"/>
      <c r="L6" s="476"/>
    </row>
    <row r="7" spans="1:12" ht="60">
      <c r="A7" s="515" t="s">
        <v>806</v>
      </c>
      <c r="B7" s="521" t="s">
        <v>599</v>
      </c>
      <c r="C7" s="522"/>
      <c r="D7" s="521" t="s">
        <v>599</v>
      </c>
      <c r="E7" s="522" t="s">
        <v>805</v>
      </c>
      <c r="F7" s="521" t="s">
        <v>599</v>
      </c>
      <c r="G7" s="522"/>
      <c r="H7" s="523" t="s">
        <v>599</v>
      </c>
      <c r="I7" s="476"/>
      <c r="J7" s="521" t="s">
        <v>599</v>
      </c>
      <c r="K7" s="476"/>
      <c r="L7" s="476"/>
    </row>
    <row r="8" spans="1:12" ht="15">
      <c r="A8" s="476" t="s">
        <v>807</v>
      </c>
      <c r="B8" s="520" t="s">
        <v>599</v>
      </c>
      <c r="C8" s="476"/>
      <c r="D8" s="520" t="s">
        <v>599</v>
      </c>
      <c r="E8" s="476" t="s">
        <v>805</v>
      </c>
      <c r="F8" s="520" t="s">
        <v>599</v>
      </c>
      <c r="G8" s="476"/>
      <c r="H8" s="524" t="s">
        <v>599</v>
      </c>
      <c r="I8" s="476"/>
      <c r="J8" s="520" t="s">
        <v>599</v>
      </c>
      <c r="K8" s="476"/>
      <c r="L8" s="476"/>
    </row>
    <row r="9" spans="1:12" ht="15">
      <c r="A9" s="989"/>
      <c r="B9" s="989"/>
      <c r="C9" s="989"/>
      <c r="D9" s="989"/>
      <c r="E9" s="989"/>
      <c r="F9" s="989"/>
      <c r="G9" s="989"/>
      <c r="H9" s="989"/>
      <c r="I9" s="989"/>
      <c r="J9" s="989"/>
      <c r="K9" s="989"/>
      <c r="L9" s="989"/>
    </row>
    <row r="10" spans="1:12" ht="15">
      <c r="A10" s="986" t="s">
        <v>808</v>
      </c>
      <c r="B10" s="986"/>
      <c r="C10" s="986"/>
      <c r="D10" s="986"/>
      <c r="E10" s="986"/>
      <c r="F10" s="986"/>
      <c r="G10" s="986"/>
      <c r="H10" s="986"/>
      <c r="I10" s="986"/>
      <c r="J10" s="986"/>
      <c r="K10" s="986"/>
      <c r="L10" s="986"/>
    </row>
    <row r="11" spans="1:12" ht="15">
      <c r="A11" s="986" t="s">
        <v>809</v>
      </c>
      <c r="B11" s="986"/>
      <c r="C11" s="986"/>
      <c r="D11" s="986"/>
      <c r="E11" s="986"/>
      <c r="F11" s="986"/>
      <c r="G11" s="986"/>
      <c r="H11" s="986"/>
      <c r="I11" s="986"/>
      <c r="J11" s="986"/>
      <c r="K11" s="986"/>
      <c r="L11" s="986"/>
    </row>
    <row r="12" spans="1:12" ht="15">
      <c r="A12" s="1003"/>
      <c r="B12" s="1003"/>
      <c r="C12" s="1003"/>
      <c r="D12" s="1003"/>
      <c r="E12" s="1003"/>
      <c r="F12" s="1003"/>
      <c r="G12" s="1003"/>
      <c r="H12" s="1003"/>
      <c r="I12" s="1003"/>
      <c r="J12" s="1003"/>
      <c r="K12" s="1003"/>
      <c r="L12" s="1003"/>
    </row>
    <row r="13" spans="1:12" ht="15">
      <c r="A13" s="989"/>
      <c r="B13" s="989"/>
      <c r="C13" s="989"/>
      <c r="D13" s="989"/>
      <c r="E13" s="989"/>
      <c r="F13" s="989"/>
      <c r="G13" s="989"/>
      <c r="H13" s="989"/>
      <c r="I13" s="989"/>
      <c r="J13" s="989"/>
      <c r="K13" s="989"/>
      <c r="L13" s="989"/>
    </row>
    <row r="14" spans="1:12" ht="15.75" customHeight="1">
      <c r="A14" s="1022" t="s">
        <v>810</v>
      </c>
      <c r="B14" s="1001"/>
      <c r="C14" s="1001"/>
      <c r="D14" s="1001"/>
      <c r="E14" s="1001"/>
      <c r="F14" s="1001"/>
      <c r="G14" s="1001"/>
      <c r="H14" s="1001"/>
      <c r="I14" s="1001"/>
      <c r="J14" s="1001"/>
      <c r="K14" s="1001"/>
      <c r="L14" s="1001"/>
    </row>
    <row r="15" spans="1:12" ht="15.75" customHeight="1">
      <c r="A15" s="1001"/>
      <c r="B15" s="1001"/>
      <c r="C15" s="1001"/>
      <c r="D15" s="1001"/>
      <c r="E15" s="1001"/>
      <c r="F15" s="1001"/>
      <c r="G15" s="1001"/>
      <c r="H15" s="1001"/>
      <c r="I15" s="1001"/>
      <c r="J15" s="1001"/>
      <c r="K15" s="1001"/>
      <c r="L15" s="1001"/>
    </row>
    <row r="16" spans="1:12" ht="15">
      <c r="A16" s="989"/>
      <c r="B16" s="989"/>
      <c r="C16" s="989"/>
      <c r="D16" s="989"/>
      <c r="E16" s="989"/>
      <c r="F16" s="989"/>
      <c r="G16" s="989"/>
      <c r="H16" s="493" t="s">
        <v>811</v>
      </c>
      <c r="I16" s="476"/>
      <c r="J16" s="493" t="s">
        <v>812</v>
      </c>
      <c r="K16" s="989"/>
      <c r="L16" s="989"/>
    </row>
    <row r="17" spans="1:12" ht="15">
      <c r="A17" s="986" t="s">
        <v>813</v>
      </c>
      <c r="B17" s="986"/>
      <c r="C17" s="986"/>
      <c r="D17" s="986"/>
      <c r="E17" s="986"/>
      <c r="F17" s="986"/>
      <c r="G17" s="476"/>
      <c r="H17" s="520" t="s">
        <v>599</v>
      </c>
      <c r="I17" s="476"/>
      <c r="J17" s="520" t="s">
        <v>599</v>
      </c>
      <c r="K17" s="989"/>
      <c r="L17" s="989"/>
    </row>
    <row r="18" spans="1:12" ht="15">
      <c r="A18" s="986" t="s">
        <v>814</v>
      </c>
      <c r="B18" s="986"/>
      <c r="C18" s="986"/>
      <c r="D18" s="986"/>
      <c r="E18" s="986"/>
      <c r="F18" s="986"/>
      <c r="G18" s="476"/>
      <c r="H18" s="520" t="s">
        <v>599</v>
      </c>
      <c r="I18" s="476"/>
      <c r="J18" s="520" t="s">
        <v>599</v>
      </c>
      <c r="K18" s="989"/>
      <c r="L18" s="989"/>
    </row>
    <row r="19" spans="1:12" ht="15">
      <c r="A19" s="986" t="s">
        <v>815</v>
      </c>
      <c r="B19" s="986"/>
      <c r="C19" s="986"/>
      <c r="D19" s="986"/>
      <c r="E19" s="986"/>
      <c r="F19" s="986"/>
      <c r="G19" s="476"/>
      <c r="H19" s="520" t="s">
        <v>599</v>
      </c>
      <c r="I19" s="476"/>
      <c r="J19" s="520" t="s">
        <v>599</v>
      </c>
      <c r="K19" s="989"/>
      <c r="L19" s="989"/>
    </row>
    <row r="20" spans="1:12" ht="15">
      <c r="A20" s="986" t="s">
        <v>816</v>
      </c>
      <c r="B20" s="986"/>
      <c r="C20" s="986"/>
      <c r="D20" s="986"/>
      <c r="E20" s="986"/>
      <c r="F20" s="986"/>
      <c r="G20" s="511"/>
      <c r="H20" s="520" t="s">
        <v>599</v>
      </c>
      <c r="I20" s="511"/>
      <c r="J20" s="520" t="s">
        <v>599</v>
      </c>
      <c r="K20" s="1001"/>
      <c r="L20" s="1001"/>
    </row>
    <row r="21" spans="1:12" ht="15">
      <c r="A21" s="986" t="s">
        <v>817</v>
      </c>
      <c r="B21" s="986"/>
      <c r="C21" s="986"/>
      <c r="D21" s="986"/>
      <c r="E21" s="986"/>
      <c r="F21" s="986"/>
      <c r="G21" s="476"/>
      <c r="H21" s="476"/>
      <c r="I21" s="476"/>
      <c r="J21" s="520" t="s">
        <v>599</v>
      </c>
      <c r="K21" s="989"/>
      <c r="L21" s="989"/>
    </row>
    <row r="22" spans="1:12" ht="15">
      <c r="A22" s="989"/>
      <c r="B22" s="989"/>
      <c r="C22" s="989"/>
      <c r="D22" s="989"/>
      <c r="E22" s="989"/>
      <c r="F22" s="989"/>
      <c r="G22" s="989"/>
      <c r="H22" s="989"/>
      <c r="I22" s="989"/>
      <c r="J22" s="989"/>
      <c r="K22" s="989"/>
      <c r="L22" s="989"/>
    </row>
    <row r="23" spans="1:12" ht="15">
      <c r="A23" s="986" t="s">
        <v>818</v>
      </c>
      <c r="B23" s="986"/>
      <c r="C23" s="986"/>
      <c r="D23" s="986"/>
      <c r="E23" s="986"/>
      <c r="F23" s="986"/>
      <c r="G23" s="986"/>
      <c r="H23" s="986"/>
      <c r="I23" s="986"/>
      <c r="J23" s="986"/>
      <c r="K23" s="986"/>
      <c r="L23" s="986"/>
    </row>
    <row r="24" spans="1:12" ht="15">
      <c r="A24" s="986" t="s">
        <v>819</v>
      </c>
      <c r="B24" s="986"/>
      <c r="C24" s="986"/>
      <c r="D24" s="986"/>
      <c r="E24" s="986"/>
      <c r="F24" s="986"/>
      <c r="G24" s="986"/>
      <c r="H24" s="986"/>
      <c r="I24" s="986"/>
      <c r="J24" s="986"/>
      <c r="K24" s="986"/>
      <c r="L24" s="986"/>
    </row>
    <row r="25" spans="1:12" ht="15">
      <c r="A25" s="986" t="s">
        <v>820</v>
      </c>
      <c r="B25" s="986"/>
      <c r="C25" s="986"/>
      <c r="D25" s="986"/>
      <c r="E25" s="986"/>
      <c r="F25" s="986"/>
      <c r="G25" s="986"/>
      <c r="H25" s="986"/>
      <c r="I25" s="986"/>
      <c r="J25" s="986"/>
      <c r="K25" s="986"/>
      <c r="L25" s="986"/>
    </row>
    <row r="26" spans="1:12" ht="15">
      <c r="A26" s="986" t="s">
        <v>821</v>
      </c>
      <c r="B26" s="986"/>
      <c r="C26" s="986"/>
      <c r="D26" s="986"/>
      <c r="E26" s="986"/>
      <c r="F26" s="986"/>
      <c r="G26" s="986"/>
      <c r="H26" s="986"/>
      <c r="I26" s="986"/>
      <c r="J26" s="986"/>
      <c r="K26" s="986"/>
      <c r="L26" s="986"/>
    </row>
    <row r="27" spans="1:12" ht="15">
      <c r="A27" s="1020"/>
      <c r="B27" s="1020"/>
      <c r="C27" s="1020"/>
      <c r="D27" s="1020"/>
      <c r="E27" s="1020"/>
      <c r="F27" s="1020"/>
      <c r="G27" s="1020"/>
      <c r="H27" s="1020"/>
      <c r="I27" s="1020"/>
      <c r="J27" s="1020"/>
      <c r="K27" s="1020"/>
      <c r="L27" s="1020"/>
    </row>
    <row r="28" spans="1:12" ht="15">
      <c r="A28" s="1021"/>
      <c r="B28" s="1021"/>
      <c r="C28" s="1021"/>
      <c r="D28" s="1021"/>
      <c r="E28" s="1021"/>
      <c r="F28" s="1021"/>
      <c r="G28" s="1021"/>
      <c r="H28" s="1021"/>
      <c r="I28" s="1021"/>
      <c r="J28" s="1021"/>
      <c r="K28" s="1021"/>
      <c r="L28" s="1021"/>
    </row>
    <row r="29" spans="1:12" ht="14.25">
      <c r="A29" s="990" t="s">
        <v>822</v>
      </c>
      <c r="B29" s="990"/>
      <c r="C29" s="990"/>
      <c r="D29" s="990"/>
      <c r="E29" s="990"/>
      <c r="F29" s="990"/>
      <c r="G29" s="990"/>
      <c r="H29" s="990"/>
      <c r="I29" s="990"/>
      <c r="J29" s="990"/>
      <c r="K29" s="990"/>
      <c r="L29" s="990"/>
    </row>
    <row r="30" spans="1:12" ht="15">
      <c r="A30" s="511" t="s">
        <v>823</v>
      </c>
      <c r="B30" s="1017"/>
      <c r="C30" s="1017"/>
      <c r="D30" s="1017"/>
      <c r="E30" s="476" t="s">
        <v>733</v>
      </c>
      <c r="F30" s="989"/>
      <c r="G30" s="989"/>
      <c r="H30" s="989"/>
      <c r="I30" s="989"/>
      <c r="J30" s="989"/>
      <c r="K30" s="989"/>
      <c r="L30" s="989"/>
    </row>
    <row r="31" spans="1:12" ht="15">
      <c r="A31" s="476"/>
      <c r="B31" s="997" t="s">
        <v>824</v>
      </c>
      <c r="C31" s="997"/>
      <c r="D31" s="997"/>
      <c r="E31" s="476"/>
      <c r="F31" s="989"/>
      <c r="G31" s="989"/>
      <c r="H31" s="989"/>
      <c r="I31" s="989"/>
      <c r="J31" s="989"/>
      <c r="K31" s="989"/>
      <c r="L31" s="989"/>
    </row>
    <row r="32" spans="1:12" ht="15">
      <c r="A32" s="986"/>
      <c r="B32" s="986"/>
      <c r="C32" s="986"/>
      <c r="D32" s="986"/>
      <c r="E32" s="986"/>
      <c r="F32" s="986"/>
      <c r="G32" s="986"/>
      <c r="H32" s="986"/>
      <c r="I32" s="986"/>
      <c r="J32" s="986"/>
      <c r="K32" s="986"/>
      <c r="L32" s="986"/>
    </row>
    <row r="33" spans="1:12" ht="14.25">
      <c r="A33" s="990" t="s">
        <v>825</v>
      </c>
      <c r="B33" s="990"/>
      <c r="C33" s="990"/>
      <c r="D33" s="990"/>
      <c r="E33" s="990"/>
      <c r="F33" s="990"/>
      <c r="G33" s="990"/>
      <c r="H33" s="990"/>
      <c r="I33" s="990"/>
      <c r="J33" s="990"/>
      <c r="K33" s="990"/>
      <c r="L33" s="990"/>
    </row>
    <row r="34" spans="1:12" ht="15">
      <c r="A34" s="1017"/>
      <c r="B34" s="1017"/>
      <c r="C34" s="1017"/>
      <c r="D34" s="1017"/>
      <c r="E34" s="476" t="s">
        <v>733</v>
      </c>
      <c r="F34" s="989"/>
      <c r="G34" s="989"/>
      <c r="H34" s="989"/>
      <c r="I34" s="989"/>
      <c r="J34" s="989"/>
      <c r="K34" s="989"/>
      <c r="L34" s="989"/>
    </row>
    <row r="35" spans="1:12" ht="15">
      <c r="A35" s="997" t="s">
        <v>824</v>
      </c>
      <c r="B35" s="997"/>
      <c r="C35" s="997"/>
      <c r="D35" s="997"/>
      <c r="E35" s="989"/>
      <c r="F35" s="989"/>
      <c r="G35" s="989"/>
      <c r="H35" s="989"/>
      <c r="I35" s="989"/>
      <c r="J35" s="989"/>
      <c r="K35" s="989"/>
      <c r="L35" s="989"/>
    </row>
    <row r="36" spans="1:12" ht="14.25">
      <c r="A36" s="1018"/>
      <c r="B36" s="1018"/>
      <c r="C36" s="1018"/>
      <c r="D36" s="1018"/>
      <c r="E36" s="1018"/>
      <c r="F36" s="1018"/>
      <c r="G36" s="1018"/>
      <c r="H36" s="1018"/>
      <c r="I36" s="1018"/>
      <c r="J36" s="1018"/>
      <c r="K36" s="1018"/>
      <c r="L36" s="1018"/>
    </row>
    <row r="37" spans="1:12" ht="14.25">
      <c r="A37" s="1019"/>
      <c r="B37" s="1019"/>
      <c r="C37" s="1019"/>
      <c r="D37" s="1019"/>
      <c r="E37" s="1019"/>
      <c r="F37" s="1019"/>
      <c r="G37" s="1019"/>
      <c r="H37" s="1019"/>
      <c r="I37" s="1019"/>
      <c r="J37" s="1019"/>
      <c r="K37" s="1019"/>
      <c r="L37" s="1019"/>
    </row>
    <row r="38" spans="1:12" ht="14.25">
      <c r="A38" s="1001" t="s">
        <v>826</v>
      </c>
      <c r="B38" s="1001"/>
      <c r="C38" s="1001"/>
      <c r="D38" s="1001"/>
      <c r="E38" s="1001"/>
      <c r="F38" s="1001"/>
      <c r="G38" s="1001"/>
      <c r="H38" s="1001"/>
      <c r="I38" s="1001"/>
      <c r="J38" s="1001"/>
      <c r="K38" s="1001"/>
      <c r="L38" s="1001"/>
    </row>
    <row r="39" spans="1:12" ht="15">
      <c r="A39" s="986" t="s">
        <v>827</v>
      </c>
      <c r="B39" s="986"/>
      <c r="C39" s="986"/>
      <c r="D39" s="986"/>
      <c r="E39" s="986"/>
      <c r="F39" s="986"/>
      <c r="G39" s="986"/>
      <c r="H39" s="986"/>
      <c r="I39" s="986"/>
      <c r="J39" s="986"/>
      <c r="K39" s="986"/>
      <c r="L39" s="986"/>
    </row>
    <row r="40" spans="1:12" ht="15">
      <c r="A40" s="986" t="s">
        <v>828</v>
      </c>
      <c r="B40" s="986"/>
      <c r="C40" s="986"/>
      <c r="D40" s="986"/>
      <c r="E40" s="986"/>
      <c r="F40" s="986"/>
      <c r="G40" s="986"/>
      <c r="H40" s="986"/>
      <c r="I40" s="986"/>
      <c r="J40" s="986"/>
      <c r="K40" s="986"/>
      <c r="L40" s="986"/>
    </row>
    <row r="41" spans="1:12" ht="15">
      <c r="A41" s="986" t="s">
        <v>829</v>
      </c>
      <c r="B41" s="986"/>
      <c r="C41" s="986"/>
      <c r="D41" s="986"/>
      <c r="E41" s="986"/>
      <c r="F41" s="986"/>
      <c r="G41" s="986"/>
      <c r="H41" s="986"/>
      <c r="I41" s="986"/>
      <c r="J41" s="986"/>
      <c r="K41" s="986"/>
      <c r="L41" s="986"/>
    </row>
    <row r="42" spans="1:12" ht="15">
      <c r="A42" s="989"/>
      <c r="B42" s="989"/>
      <c r="C42" s="989"/>
      <c r="D42" s="989"/>
      <c r="E42" s="989"/>
      <c r="F42" s="989"/>
      <c r="G42" s="989"/>
      <c r="H42" s="989"/>
      <c r="I42" s="989"/>
      <c r="J42" s="989"/>
      <c r="K42" s="989"/>
      <c r="L42" s="989"/>
    </row>
    <row r="43" spans="1:13" ht="15">
      <c r="A43" s="476"/>
      <c r="B43" s="991" t="s">
        <v>830</v>
      </c>
      <c r="C43" s="991"/>
      <c r="D43" s="991"/>
      <c r="E43" s="991"/>
      <c r="F43" s="991"/>
      <c r="G43" s="991"/>
      <c r="H43" s="991"/>
      <c r="I43" s="525"/>
      <c r="J43" s="520" t="s">
        <v>599</v>
      </c>
      <c r="K43" s="525"/>
      <c r="L43" s="525"/>
      <c r="M43" s="232"/>
    </row>
    <row r="44" spans="1:12" ht="9" customHeight="1">
      <c r="A44" s="989"/>
      <c r="B44" s="989"/>
      <c r="C44" s="989"/>
      <c r="D44" s="989"/>
      <c r="E44" s="989"/>
      <c r="F44" s="989"/>
      <c r="G44" s="989"/>
      <c r="H44" s="989"/>
      <c r="I44" s="989"/>
      <c r="J44" s="989"/>
      <c r="K44" s="989"/>
      <c r="L44" s="989"/>
    </row>
    <row r="45" spans="1:12" ht="15">
      <c r="A45" s="476"/>
      <c r="B45" s="986" t="s">
        <v>831</v>
      </c>
      <c r="C45" s="986"/>
      <c r="D45" s="986"/>
      <c r="E45" s="986"/>
      <c r="F45" s="986"/>
      <c r="G45" s="986"/>
      <c r="H45" s="986"/>
      <c r="I45" s="476"/>
      <c r="J45" s="520" t="s">
        <v>599</v>
      </c>
      <c r="K45" s="476"/>
      <c r="L45" s="476"/>
    </row>
    <row r="46" spans="1:12" ht="12.75">
      <c r="A46" s="989"/>
      <c r="B46" s="989"/>
      <c r="C46" s="989"/>
      <c r="D46" s="989"/>
      <c r="E46" s="989"/>
      <c r="F46" s="989"/>
      <c r="G46" s="989"/>
      <c r="H46" s="989"/>
      <c r="I46" s="989"/>
      <c r="J46" s="989"/>
      <c r="K46" s="989"/>
      <c r="L46" s="989"/>
    </row>
    <row r="47" spans="1:12" ht="12.75">
      <c r="A47" s="1003"/>
      <c r="B47" s="1003"/>
      <c r="C47" s="1003"/>
      <c r="D47" s="1003"/>
      <c r="E47" s="1003"/>
      <c r="F47" s="1003"/>
      <c r="G47" s="1003"/>
      <c r="H47" s="1003"/>
      <c r="I47" s="1003"/>
      <c r="J47" s="1003"/>
      <c r="K47" s="1003"/>
      <c r="L47" s="1003"/>
    </row>
    <row r="48" spans="1:12" ht="15">
      <c r="A48" s="987" t="s">
        <v>832</v>
      </c>
      <c r="B48" s="987"/>
      <c r="C48" s="987"/>
      <c r="D48" s="987"/>
      <c r="E48" s="987"/>
      <c r="F48" s="987"/>
      <c r="G48" s="987"/>
      <c r="H48" s="987"/>
      <c r="I48" s="987"/>
      <c r="J48" s="987"/>
      <c r="K48" s="987"/>
      <c r="L48" s="987"/>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3">
      <selection activeCell="G20" sqref="G20"/>
    </sheetView>
  </sheetViews>
  <sheetFormatPr defaultColWidth="9.33203125" defaultRowHeight="12.75"/>
  <cols>
    <col min="1" max="1" width="5.5" style="526" customWidth="1"/>
    <col min="2" max="2" width="13" style="526" customWidth="1"/>
    <col min="3" max="3" width="9.33203125" style="526" customWidth="1"/>
    <col min="4" max="4" width="10.5" style="526" customWidth="1"/>
    <col min="5" max="5" width="7.66015625" style="526" customWidth="1"/>
    <col min="6" max="6" width="4.5" style="526" customWidth="1"/>
    <col min="7" max="7" width="16" style="526" customWidth="1"/>
    <col min="8" max="8" width="15" style="526" customWidth="1"/>
    <col min="9" max="9" width="24.83203125" style="526" customWidth="1"/>
    <col min="10" max="10" width="6.33203125" style="526" customWidth="1"/>
    <col min="11" max="16384" width="9.33203125" style="526" customWidth="1"/>
  </cols>
  <sheetData>
    <row r="1" spans="1:10" ht="12.75">
      <c r="A1" s="1030" t="s">
        <v>833</v>
      </c>
      <c r="B1" s="1030"/>
      <c r="C1" s="1030"/>
      <c r="D1" s="1030"/>
      <c r="E1" s="1030"/>
      <c r="F1" s="1030"/>
      <c r="G1" s="1030"/>
      <c r="H1" s="1030"/>
      <c r="I1" s="1030"/>
      <c r="J1" s="1030"/>
    </row>
    <row r="2" spans="1:10" ht="33">
      <c r="A2" s="1031" t="s">
        <v>834</v>
      </c>
      <c r="B2" s="1031"/>
      <c r="C2" s="1031"/>
      <c r="D2" s="1031"/>
      <c r="E2" s="1031"/>
      <c r="F2" s="1031"/>
      <c r="G2" s="1031"/>
      <c r="H2" s="1031"/>
      <c r="I2" s="1031"/>
      <c r="J2" s="1031"/>
    </row>
    <row r="3" spans="1:10" ht="30.75" customHeight="1">
      <c r="A3" s="1032" t="s">
        <v>835</v>
      </c>
      <c r="B3" s="1032"/>
      <c r="C3" s="1032"/>
      <c r="D3" s="1032"/>
      <c r="E3" s="1032"/>
      <c r="F3" s="1032"/>
      <c r="G3" s="1032"/>
      <c r="H3" s="1032"/>
      <c r="I3" s="1032"/>
      <c r="J3" s="1032"/>
    </row>
    <row r="4" spans="1:9" ht="12.75">
      <c r="A4" s="1034"/>
      <c r="B4" s="1034"/>
      <c r="C4" s="1034"/>
      <c r="D4" s="1034"/>
      <c r="E4" s="1034"/>
      <c r="F4" s="1034"/>
      <c r="G4" s="1034"/>
      <c r="H4" s="1034"/>
      <c r="I4" s="1034"/>
    </row>
    <row r="5" spans="1:10" ht="15">
      <c r="A5" s="527" t="s">
        <v>638</v>
      </c>
      <c r="B5" s="1035" t="str">
        <f>(eff_desc)</f>
        <v>GLI-LIPSCOMB COUNTY (2023)</v>
      </c>
      <c r="C5" s="1035"/>
      <c r="D5" s="1035"/>
      <c r="E5" s="1035"/>
      <c r="F5" s="1035"/>
      <c r="G5" s="1023" t="s">
        <v>836</v>
      </c>
      <c r="H5" s="1023"/>
      <c r="I5" s="1023"/>
      <c r="J5" s="527"/>
    </row>
    <row r="6" spans="1:10" ht="15">
      <c r="A6" s="1023" t="s">
        <v>837</v>
      </c>
      <c r="B6" s="1023"/>
      <c r="C6" s="1023"/>
      <c r="D6" s="1036">
        <f>(eff_apyr)</f>
        <v>2023</v>
      </c>
      <c r="E6" s="1036"/>
      <c r="F6" s="528" t="s">
        <v>838</v>
      </c>
      <c r="G6" s="1035">
        <f>(dateandtime)</f>
        <v>0</v>
      </c>
      <c r="H6" s="1035"/>
      <c r="I6" s="528" t="s">
        <v>684</v>
      </c>
      <c r="J6" s="527"/>
    </row>
    <row r="7" spans="1:10" ht="15">
      <c r="A7" s="1035">
        <f>(meetingplace)</f>
        <v>0</v>
      </c>
      <c r="B7" s="1035"/>
      <c r="C7" s="1035"/>
      <c r="D7" s="1035"/>
      <c r="E7" s="1035"/>
      <c r="F7" s="1035"/>
      <c r="G7" s="1035"/>
      <c r="H7" s="1035"/>
      <c r="I7" s="529" t="s">
        <v>839</v>
      </c>
      <c r="J7" s="527"/>
    </row>
    <row r="8" spans="1:10" ht="15">
      <c r="A8" s="1023" t="s">
        <v>840</v>
      </c>
      <c r="B8" s="1023"/>
      <c r="C8" s="1023"/>
      <c r="D8" s="1023"/>
      <c r="E8" s="1023"/>
      <c r="F8" s="1023"/>
      <c r="G8" s="1023"/>
      <c r="H8" s="1023"/>
      <c r="I8" s="1023"/>
      <c r="J8" s="527"/>
    </row>
    <row r="9" spans="1:10" ht="15">
      <c r="A9" s="1023" t="s">
        <v>841</v>
      </c>
      <c r="B9" s="1023"/>
      <c r="C9" s="1023"/>
      <c r="D9" s="1023"/>
      <c r="E9" s="1023"/>
      <c r="F9" s="1023"/>
      <c r="G9" s="1023"/>
      <c r="H9" s="1023"/>
      <c r="I9" s="1023"/>
      <c r="J9" s="527"/>
    </row>
    <row r="10" spans="1:10" ht="15">
      <c r="A10" s="1023" t="s">
        <v>842</v>
      </c>
      <c r="B10" s="1023"/>
      <c r="C10" s="1023"/>
      <c r="D10" s="1023"/>
      <c r="E10" s="1023"/>
      <c r="F10" s="1023"/>
      <c r="G10" s="1023"/>
      <c r="H10" s="1023"/>
      <c r="I10" s="1023"/>
      <c r="J10" s="527"/>
    </row>
    <row r="11" spans="1:10" ht="15">
      <c r="A11" s="1023"/>
      <c r="B11" s="1023"/>
      <c r="C11" s="1023"/>
      <c r="D11" s="1023"/>
      <c r="E11" s="1023"/>
      <c r="F11" s="1023"/>
      <c r="G11" s="1023"/>
      <c r="H11" s="1023"/>
      <c r="I11" s="1023"/>
      <c r="J11" s="527"/>
    </row>
    <row r="12" spans="1:10" ht="15">
      <c r="A12" s="527" t="s">
        <v>843</v>
      </c>
      <c r="B12" s="529"/>
      <c r="C12" s="1033"/>
      <c r="D12" s="1033"/>
      <c r="E12" s="1033"/>
      <c r="F12" s="1033"/>
      <c r="G12" s="1033"/>
      <c r="H12" s="1033"/>
      <c r="I12" s="1033"/>
      <c r="J12" s="527"/>
    </row>
    <row r="13" spans="1:10" ht="15">
      <c r="A13" s="1023" t="s">
        <v>844</v>
      </c>
      <c r="B13" s="1023"/>
      <c r="C13" s="1023"/>
      <c r="D13" s="1037"/>
      <c r="E13" s="1037"/>
      <c r="F13" s="1037"/>
      <c r="G13" s="1037"/>
      <c r="H13" s="1037"/>
      <c r="I13" s="1037"/>
      <c r="J13" s="527"/>
    </row>
    <row r="14" spans="1:10" ht="15">
      <c r="A14" s="527" t="s">
        <v>689</v>
      </c>
      <c r="B14" s="529"/>
      <c r="C14" s="529"/>
      <c r="D14" s="1037"/>
      <c r="E14" s="1037"/>
      <c r="F14" s="1037"/>
      <c r="G14" s="1037"/>
      <c r="H14" s="1037"/>
      <c r="I14" s="1037"/>
      <c r="J14" s="527"/>
    </row>
    <row r="15" spans="1:10" ht="15">
      <c r="A15" s="527" t="s">
        <v>690</v>
      </c>
      <c r="B15" s="527"/>
      <c r="C15" s="1033"/>
      <c r="D15" s="1033"/>
      <c r="E15" s="1033"/>
      <c r="F15" s="1033"/>
      <c r="G15" s="1033"/>
      <c r="H15" s="1033"/>
      <c r="I15" s="1033"/>
      <c r="J15" s="527"/>
    </row>
    <row r="16" spans="1:10" ht="15">
      <c r="A16" s="1023"/>
      <c r="B16" s="1023"/>
      <c r="C16" s="1023"/>
      <c r="D16" s="1023"/>
      <c r="E16" s="1023"/>
      <c r="F16" s="1023"/>
      <c r="G16" s="1023"/>
      <c r="H16" s="1023"/>
      <c r="I16" s="1023"/>
      <c r="J16" s="527"/>
    </row>
    <row r="17" spans="1:10" ht="15">
      <c r="A17" s="1023" t="s">
        <v>845</v>
      </c>
      <c r="B17" s="1023"/>
      <c r="C17" s="1023"/>
      <c r="D17" s="1023"/>
      <c r="E17" s="1023"/>
      <c r="F17" s="1023"/>
      <c r="G17" s="1023"/>
      <c r="H17" s="1023"/>
      <c r="I17" s="1023"/>
      <c r="J17" s="527"/>
    </row>
    <row r="18" spans="1:10" ht="15">
      <c r="A18" s="1023" t="s">
        <v>846</v>
      </c>
      <c r="B18" s="1023"/>
      <c r="C18" s="1023"/>
      <c r="D18" s="1023"/>
      <c r="E18" s="1023"/>
      <c r="F18" s="1023"/>
      <c r="G18" s="1023"/>
      <c r="H18" s="1023"/>
      <c r="I18" s="1023"/>
      <c r="J18" s="527"/>
    </row>
    <row r="19" spans="1:10" ht="15">
      <c r="A19" s="1027"/>
      <c r="B19" s="1027"/>
      <c r="C19" s="1027"/>
      <c r="D19" s="1027"/>
      <c r="E19" s="1027"/>
      <c r="F19" s="1027"/>
      <c r="G19" s="530" t="s">
        <v>811</v>
      </c>
      <c r="H19" s="529"/>
      <c r="I19" s="530" t="s">
        <v>812</v>
      </c>
      <c r="J19" s="527"/>
    </row>
    <row r="20" spans="1:10" ht="15">
      <c r="A20" s="1023" t="s">
        <v>847</v>
      </c>
      <c r="B20" s="1023"/>
      <c r="C20" s="1023"/>
      <c r="D20" s="1023"/>
      <c r="E20" s="1023"/>
      <c r="F20" s="1023"/>
      <c r="G20" s="531"/>
      <c r="H20" s="529" t="s">
        <v>600</v>
      </c>
      <c r="I20" s="532"/>
      <c r="J20" s="527" t="s">
        <v>600</v>
      </c>
    </row>
    <row r="21" spans="1:10" ht="15">
      <c r="A21" s="1027"/>
      <c r="B21" s="1027"/>
      <c r="C21" s="1027"/>
      <c r="D21" s="1027"/>
      <c r="E21" s="1027"/>
      <c r="F21" s="1027"/>
      <c r="G21" s="529" t="s">
        <v>848</v>
      </c>
      <c r="H21" s="529"/>
      <c r="I21" s="529" t="s">
        <v>849</v>
      </c>
      <c r="J21" s="527"/>
    </row>
    <row r="22" spans="1:10" ht="15">
      <c r="A22" s="1023" t="s">
        <v>850</v>
      </c>
      <c r="B22" s="1023"/>
      <c r="C22" s="1023"/>
      <c r="D22" s="1023"/>
      <c r="E22" s="1023"/>
      <c r="F22" s="1023"/>
      <c r="G22" s="1023"/>
      <c r="H22" s="532" t="s">
        <v>599</v>
      </c>
      <c r="I22" s="529" t="s">
        <v>600</v>
      </c>
      <c r="J22" s="527"/>
    </row>
    <row r="23" spans="1:10" ht="15">
      <c r="A23" s="1023" t="s">
        <v>851</v>
      </c>
      <c r="B23" s="1023"/>
      <c r="C23" s="1023"/>
      <c r="D23" s="1023"/>
      <c r="E23" s="1023"/>
      <c r="F23" s="1023"/>
      <c r="G23" s="1023"/>
      <c r="H23" s="533"/>
      <c r="I23" s="529" t="s">
        <v>852</v>
      </c>
      <c r="J23" s="527"/>
    </row>
    <row r="24" spans="1:10" ht="15">
      <c r="A24" s="1023" t="s">
        <v>853</v>
      </c>
      <c r="B24" s="1023"/>
      <c r="C24" s="1023"/>
      <c r="D24" s="1023"/>
      <c r="E24" s="1023"/>
      <c r="F24" s="1023"/>
      <c r="G24" s="531" t="s">
        <v>599</v>
      </c>
      <c r="H24" s="528"/>
      <c r="I24" s="531" t="s">
        <v>599</v>
      </c>
      <c r="J24" s="527"/>
    </row>
    <row r="25" spans="1:10" ht="15">
      <c r="A25" s="1023" t="s">
        <v>854</v>
      </c>
      <c r="B25" s="1023"/>
      <c r="C25" s="1023"/>
      <c r="D25" s="1023"/>
      <c r="E25" s="1023"/>
      <c r="F25" s="1023"/>
      <c r="G25" s="1023"/>
      <c r="H25" s="1023"/>
      <c r="I25" s="1023"/>
      <c r="J25" s="1023"/>
    </row>
    <row r="26" spans="1:10" ht="15">
      <c r="A26" s="529"/>
      <c r="B26" s="1023" t="s">
        <v>855</v>
      </c>
      <c r="C26" s="1023"/>
      <c r="D26" s="1023"/>
      <c r="E26" s="1023"/>
      <c r="F26" s="1023"/>
      <c r="G26" s="529"/>
      <c r="H26" s="529"/>
      <c r="I26" s="527"/>
      <c r="J26" s="527"/>
    </row>
    <row r="27" spans="1:10" ht="15">
      <c r="A27" s="529"/>
      <c r="B27" s="1023" t="s">
        <v>856</v>
      </c>
      <c r="C27" s="1023"/>
      <c r="D27" s="1023"/>
      <c r="E27" s="1023"/>
      <c r="F27" s="1023"/>
      <c r="G27" s="532" t="s">
        <v>599</v>
      </c>
      <c r="H27" s="529"/>
      <c r="I27" s="532" t="s">
        <v>599</v>
      </c>
      <c r="J27" s="527"/>
    </row>
    <row r="28" spans="1:10" ht="15">
      <c r="A28" s="1023" t="s">
        <v>857</v>
      </c>
      <c r="B28" s="1023"/>
      <c r="C28" s="1023"/>
      <c r="D28" s="1023"/>
      <c r="E28" s="1023"/>
      <c r="F28" s="1023"/>
      <c r="G28" s="533" t="s">
        <v>599</v>
      </c>
      <c r="H28" s="529"/>
      <c r="I28" s="533" t="s">
        <v>599</v>
      </c>
      <c r="J28" s="529"/>
    </row>
    <row r="29" spans="1:10" ht="15">
      <c r="A29" s="1023" t="s">
        <v>858</v>
      </c>
      <c r="B29" s="1023"/>
      <c r="C29" s="1023"/>
      <c r="D29" s="1023"/>
      <c r="E29" s="1023"/>
      <c r="F29" s="1023"/>
      <c r="G29" s="534" t="s">
        <v>599</v>
      </c>
      <c r="H29" s="529"/>
      <c r="I29" s="533" t="s">
        <v>599</v>
      </c>
      <c r="J29" s="527"/>
    </row>
    <row r="30" spans="1:10" ht="15">
      <c r="A30" s="1023" t="s">
        <v>859</v>
      </c>
      <c r="B30" s="1023"/>
      <c r="C30" s="1023"/>
      <c r="D30" s="1023"/>
      <c r="E30" s="1023"/>
      <c r="F30" s="1023"/>
      <c r="G30" s="1023"/>
      <c r="H30" s="1023"/>
      <c r="I30" s="1023"/>
      <c r="J30" s="527"/>
    </row>
    <row r="31" spans="1:10" ht="15">
      <c r="A31" s="529"/>
      <c r="B31" s="1023" t="s">
        <v>860</v>
      </c>
      <c r="C31" s="1023"/>
      <c r="D31" s="1023"/>
      <c r="E31" s="1023"/>
      <c r="F31" s="1023"/>
      <c r="G31" s="532" t="s">
        <v>599</v>
      </c>
      <c r="H31" s="529"/>
      <c r="I31" s="529"/>
      <c r="J31" s="527"/>
    </row>
    <row r="32" spans="1:10" ht="15">
      <c r="A32" s="529"/>
      <c r="B32" s="1023" t="s">
        <v>861</v>
      </c>
      <c r="C32" s="1023"/>
      <c r="D32" s="1023"/>
      <c r="E32" s="1023"/>
      <c r="F32" s="1023"/>
      <c r="G32" s="533"/>
      <c r="H32" s="529" t="s">
        <v>852</v>
      </c>
      <c r="I32" s="529"/>
      <c r="J32" s="527"/>
    </row>
    <row r="33" spans="1:10" ht="15">
      <c r="A33" s="1027"/>
      <c r="B33" s="1027"/>
      <c r="C33" s="1027"/>
      <c r="D33" s="1027"/>
      <c r="E33" s="1027"/>
      <c r="F33" s="1027"/>
      <c r="G33" s="1027"/>
      <c r="H33" s="1027"/>
      <c r="I33" s="1027"/>
      <c r="J33" s="527"/>
    </row>
    <row r="34" spans="1:10" ht="15">
      <c r="A34" s="1027"/>
      <c r="B34" s="1027"/>
      <c r="C34" s="1027"/>
      <c r="D34" s="1027"/>
      <c r="E34" s="1027"/>
      <c r="F34" s="1027"/>
      <c r="G34" s="1027"/>
      <c r="H34" s="1027"/>
      <c r="I34" s="1027"/>
      <c r="J34" s="527"/>
    </row>
    <row r="35" spans="1:10" ht="15">
      <c r="A35" s="1023"/>
      <c r="B35" s="1023"/>
      <c r="C35" s="1023"/>
      <c r="D35" s="1023"/>
      <c r="E35" s="1023"/>
      <c r="F35" s="1023"/>
      <c r="G35" s="1023"/>
      <c r="H35" s="1023"/>
      <c r="I35" s="1023"/>
      <c r="J35" s="527"/>
    </row>
    <row r="36" spans="1:10" ht="15">
      <c r="A36" s="1024" t="s">
        <v>862</v>
      </c>
      <c r="B36" s="1024"/>
      <c r="C36" s="1024"/>
      <c r="D36" s="1024"/>
      <c r="E36" s="1024"/>
      <c r="F36" s="1024"/>
      <c r="G36" s="1024"/>
      <c r="H36" s="1024"/>
      <c r="I36" s="1024"/>
      <c r="J36" s="527"/>
    </row>
    <row r="37" spans="1:10" ht="15">
      <c r="A37" s="529"/>
      <c r="B37" s="529"/>
      <c r="C37" s="529"/>
      <c r="D37" s="529"/>
      <c r="E37" s="529"/>
      <c r="F37" s="529"/>
      <c r="G37" s="529"/>
      <c r="H37" s="529"/>
      <c r="I37" s="529"/>
      <c r="J37" s="527"/>
    </row>
    <row r="38" spans="1:10" ht="15">
      <c r="A38" s="1023" t="s">
        <v>863</v>
      </c>
      <c r="B38" s="1023"/>
      <c r="C38" s="1023"/>
      <c r="D38" s="1023"/>
      <c r="E38" s="1023"/>
      <c r="F38" s="1023"/>
      <c r="G38" s="1023"/>
      <c r="H38" s="1023"/>
      <c r="I38" s="1023"/>
      <c r="J38" s="527"/>
    </row>
    <row r="39" spans="1:10" ht="15">
      <c r="A39" s="1023" t="s">
        <v>864</v>
      </c>
      <c r="B39" s="1023"/>
      <c r="C39" s="1023"/>
      <c r="D39" s="1023"/>
      <c r="E39" s="1023"/>
      <c r="F39" s="1023"/>
      <c r="G39" s="1023"/>
      <c r="H39" s="1023"/>
      <c r="I39" s="1023"/>
      <c r="J39" s="527"/>
    </row>
    <row r="40" spans="1:10" ht="15">
      <c r="A40" s="951"/>
      <c r="B40" s="951"/>
      <c r="C40" s="951"/>
      <c r="D40" s="951"/>
      <c r="E40" s="951"/>
      <c r="F40" s="951"/>
      <c r="G40" s="529" t="s">
        <v>865</v>
      </c>
      <c r="H40" s="529"/>
      <c r="I40" s="529"/>
      <c r="J40" s="527"/>
    </row>
    <row r="41" spans="1:10" ht="15">
      <c r="A41" s="951"/>
      <c r="B41" s="951"/>
      <c r="C41" s="951"/>
      <c r="D41" s="951"/>
      <c r="E41" s="951"/>
      <c r="F41" s="951"/>
      <c r="G41" s="951"/>
      <c r="H41" s="529" t="s">
        <v>733</v>
      </c>
      <c r="I41" s="529"/>
      <c r="J41" s="527"/>
    </row>
    <row r="42" spans="1:10" ht="15">
      <c r="A42" s="529"/>
      <c r="B42" s="529"/>
      <c r="C42" s="529"/>
      <c r="D42" s="529"/>
      <c r="E42" s="529"/>
      <c r="F42" s="529"/>
      <c r="G42" s="529"/>
      <c r="H42" s="529"/>
      <c r="I42" s="529"/>
      <c r="J42" s="527"/>
    </row>
    <row r="43" spans="1:10" ht="15">
      <c r="A43" s="1023" t="s">
        <v>866</v>
      </c>
      <c r="B43" s="1023"/>
      <c r="C43" s="1023"/>
      <c r="D43" s="1023"/>
      <c r="E43" s="1023"/>
      <c r="F43" s="1023"/>
      <c r="G43" s="1023"/>
      <c r="H43" s="1023"/>
      <c r="I43" s="1023"/>
      <c r="J43" s="527"/>
    </row>
    <row r="44" spans="1:10" ht="15">
      <c r="A44" s="529"/>
      <c r="B44" s="529"/>
      <c r="C44" s="529"/>
      <c r="D44" s="529"/>
      <c r="E44" s="529"/>
      <c r="F44" s="529"/>
      <c r="G44" s="529"/>
      <c r="H44" s="529"/>
      <c r="I44" s="529"/>
      <c r="J44" s="527"/>
    </row>
    <row r="45" spans="1:10" ht="15">
      <c r="A45" s="1024" t="s">
        <v>867</v>
      </c>
      <c r="B45" s="1024"/>
      <c r="C45" s="1024"/>
      <c r="D45" s="1024"/>
      <c r="E45" s="1024"/>
      <c r="F45" s="1024"/>
      <c r="G45" s="1024"/>
      <c r="H45" s="1024"/>
      <c r="I45" s="1024"/>
      <c r="J45" s="527"/>
    </row>
    <row r="46" spans="1:10" ht="15">
      <c r="A46" s="529"/>
      <c r="B46" s="529"/>
      <c r="C46" s="529"/>
      <c r="D46" s="529"/>
      <c r="E46" s="529"/>
      <c r="F46" s="529"/>
      <c r="G46" s="529"/>
      <c r="H46" s="529"/>
      <c r="I46" s="529"/>
      <c r="J46" s="527"/>
    </row>
    <row r="47" spans="1:10" ht="60.75" customHeight="1">
      <c r="A47" s="1025" t="s">
        <v>868</v>
      </c>
      <c r="B47" s="1023"/>
      <c r="C47" s="1023"/>
      <c r="D47" s="1023"/>
      <c r="E47" s="1023"/>
      <c r="F47" s="1023"/>
      <c r="G47" s="1023"/>
      <c r="H47" s="1023"/>
      <c r="I47" s="1023"/>
      <c r="J47" s="527"/>
    </row>
    <row r="48" spans="1:10" ht="15">
      <c r="A48" s="529"/>
      <c r="B48" s="529"/>
      <c r="C48" s="529"/>
      <c r="D48" s="529"/>
      <c r="E48" s="529"/>
      <c r="F48" s="529"/>
      <c r="G48" s="529"/>
      <c r="H48" s="529"/>
      <c r="I48" s="529"/>
      <c r="J48" s="527"/>
    </row>
    <row r="49" spans="1:10" ht="15">
      <c r="A49" s="1023" t="s">
        <v>869</v>
      </c>
      <c r="B49" s="1023"/>
      <c r="C49" s="1023"/>
      <c r="D49" s="1023"/>
      <c r="E49" s="1023"/>
      <c r="F49" s="1023"/>
      <c r="G49" s="1023"/>
      <c r="H49" s="1023"/>
      <c r="I49" s="1023"/>
      <c r="J49" s="527"/>
    </row>
    <row r="50" spans="1:10" ht="15">
      <c r="A50" s="529"/>
      <c r="B50" s="529"/>
      <c r="C50" s="529"/>
      <c r="D50" s="529"/>
      <c r="E50" s="529"/>
      <c r="F50" s="529"/>
      <c r="G50" s="529"/>
      <c r="H50" s="529"/>
      <c r="I50" s="529"/>
      <c r="J50" s="527"/>
    </row>
    <row r="51" spans="1:10" ht="15">
      <c r="A51" s="1024" t="s">
        <v>867</v>
      </c>
      <c r="B51" s="1024"/>
      <c r="C51" s="1024"/>
      <c r="D51" s="1024"/>
      <c r="E51" s="1024"/>
      <c r="F51" s="1024"/>
      <c r="G51" s="1024"/>
      <c r="H51" s="1024"/>
      <c r="I51" s="1024"/>
      <c r="J51" s="527"/>
    </row>
    <row r="52" spans="1:10" ht="15">
      <c r="A52" s="529"/>
      <c r="B52" s="529"/>
      <c r="C52" s="529"/>
      <c r="D52" s="529"/>
      <c r="E52" s="529"/>
      <c r="F52" s="529"/>
      <c r="G52" s="529"/>
      <c r="H52" s="529"/>
      <c r="I52" s="529"/>
      <c r="J52" s="527"/>
    </row>
    <row r="53" spans="1:10" ht="64.5" customHeight="1">
      <c r="A53" s="1025" t="s">
        <v>870</v>
      </c>
      <c r="B53" s="1023"/>
      <c r="C53" s="1023"/>
      <c r="D53" s="1023"/>
      <c r="E53" s="1023"/>
      <c r="F53" s="1023"/>
      <c r="G53" s="1023"/>
      <c r="H53" s="1023"/>
      <c r="I53" s="1023"/>
      <c r="J53" s="527"/>
    </row>
    <row r="54" spans="1:10" ht="15">
      <c r="A54" s="529"/>
      <c r="B54" s="529"/>
      <c r="C54" s="529"/>
      <c r="D54" s="529"/>
      <c r="E54" s="529"/>
      <c r="F54" s="529"/>
      <c r="G54" s="529"/>
      <c r="H54" s="529"/>
      <c r="I54" s="529"/>
      <c r="J54" s="527"/>
    </row>
    <row r="55" spans="1:10" ht="15">
      <c r="A55" s="1023" t="s">
        <v>871</v>
      </c>
      <c r="B55" s="1023"/>
      <c r="C55" s="1023"/>
      <c r="D55" s="1023"/>
      <c r="E55" s="1023"/>
      <c r="F55" s="1023"/>
      <c r="G55" s="1023"/>
      <c r="H55" s="1023"/>
      <c r="I55" s="1023"/>
      <c r="J55" s="527"/>
    </row>
    <row r="56" spans="1:10" ht="15">
      <c r="A56" s="529"/>
      <c r="B56" s="529"/>
      <c r="C56" s="529"/>
      <c r="D56" s="529"/>
      <c r="E56" s="529"/>
      <c r="F56" s="529"/>
      <c r="G56" s="529"/>
      <c r="H56" s="529"/>
      <c r="I56" s="529"/>
      <c r="J56" s="527"/>
    </row>
    <row r="57" spans="1:10" ht="15">
      <c r="A57" s="1024" t="s">
        <v>872</v>
      </c>
      <c r="B57" s="1024"/>
      <c r="C57" s="1024"/>
      <c r="D57" s="1024"/>
      <c r="E57" s="1024"/>
      <c r="F57" s="1024"/>
      <c r="G57" s="1024"/>
      <c r="H57" s="1024"/>
      <c r="I57" s="1024"/>
      <c r="J57" s="527"/>
    </row>
    <row r="58" spans="1:10" ht="15">
      <c r="A58" s="529"/>
      <c r="B58" s="529"/>
      <c r="C58" s="529"/>
      <c r="D58" s="529"/>
      <c r="E58" s="529"/>
      <c r="F58" s="529"/>
      <c r="G58" s="529"/>
      <c r="H58" s="529"/>
      <c r="I58" s="529"/>
      <c r="J58" s="527"/>
    </row>
    <row r="59" spans="1:10" ht="77.25" customHeight="1">
      <c r="A59" s="1025" t="s">
        <v>873</v>
      </c>
      <c r="B59" s="1023"/>
      <c r="C59" s="1023"/>
      <c r="D59" s="1023"/>
      <c r="E59" s="1023"/>
      <c r="F59" s="1023"/>
      <c r="G59" s="1023"/>
      <c r="H59" s="1023"/>
      <c r="I59" s="1023"/>
      <c r="J59" s="527"/>
    </row>
    <row r="60" spans="1:10" ht="15">
      <c r="A60" s="529"/>
      <c r="B60" s="529"/>
      <c r="C60" s="529"/>
      <c r="D60" s="529"/>
      <c r="E60" s="529"/>
      <c r="F60" s="529"/>
      <c r="G60" s="529"/>
      <c r="H60" s="529"/>
      <c r="I60" s="529"/>
      <c r="J60" s="527"/>
    </row>
    <row r="61" spans="1:10" ht="15">
      <c r="A61" s="1028" t="s">
        <v>874</v>
      </c>
      <c r="B61" s="1029"/>
      <c r="C61" s="1029"/>
      <c r="D61" s="1029"/>
      <c r="E61" s="1029"/>
      <c r="F61" s="1029"/>
      <c r="G61" s="1029"/>
      <c r="H61" s="1029"/>
      <c r="I61" s="1029"/>
      <c r="J61" s="527"/>
    </row>
    <row r="62" spans="1:10" ht="15">
      <c r="A62" s="529"/>
      <c r="B62" s="529"/>
      <c r="C62" s="529"/>
      <c r="D62" s="529"/>
      <c r="E62" s="529"/>
      <c r="F62" s="529"/>
      <c r="G62" s="529"/>
      <c r="H62" s="529"/>
      <c r="I62" s="529"/>
      <c r="J62" s="527"/>
    </row>
    <row r="63" spans="1:10" ht="15">
      <c r="A63" s="529"/>
      <c r="B63" s="529"/>
      <c r="C63" s="529"/>
      <c r="D63" s="529"/>
      <c r="E63" s="529"/>
      <c r="F63" s="529"/>
      <c r="G63" s="529"/>
      <c r="H63" s="529"/>
      <c r="I63" s="529"/>
      <c r="J63" s="527"/>
    </row>
    <row r="64" spans="1:10" ht="15">
      <c r="A64" s="529"/>
      <c r="B64" s="529"/>
      <c r="C64" s="529"/>
      <c r="D64" s="529"/>
      <c r="E64" s="529"/>
      <c r="F64" s="529"/>
      <c r="G64" s="529"/>
      <c r="H64" s="529"/>
      <c r="I64" s="529"/>
      <c r="J64" s="527"/>
    </row>
    <row r="65" spans="1:10" ht="15">
      <c r="A65" s="529"/>
      <c r="B65" s="529"/>
      <c r="C65" s="529"/>
      <c r="D65" s="529"/>
      <c r="E65" s="529"/>
      <c r="F65" s="529"/>
      <c r="G65" s="529"/>
      <c r="H65" s="529"/>
      <c r="I65" s="529"/>
      <c r="J65" s="527"/>
    </row>
    <row r="66" spans="1:10" ht="15">
      <c r="A66" s="529"/>
      <c r="B66" s="529"/>
      <c r="C66" s="529"/>
      <c r="D66" s="529"/>
      <c r="E66" s="529"/>
      <c r="F66" s="529"/>
      <c r="G66" s="529"/>
      <c r="H66" s="529"/>
      <c r="I66" s="529"/>
      <c r="J66" s="527"/>
    </row>
    <row r="67" spans="1:10" ht="15">
      <c r="A67" s="529"/>
      <c r="B67" s="529"/>
      <c r="C67" s="529"/>
      <c r="D67" s="529"/>
      <c r="E67" s="529"/>
      <c r="F67" s="529"/>
      <c r="G67" s="529"/>
      <c r="H67" s="529"/>
      <c r="I67" s="529"/>
      <c r="J67" s="527"/>
    </row>
    <row r="68" spans="1:10" ht="15">
      <c r="A68" s="529"/>
      <c r="B68" s="529"/>
      <c r="C68" s="529"/>
      <c r="D68" s="529"/>
      <c r="E68" s="529"/>
      <c r="F68" s="529"/>
      <c r="G68" s="529"/>
      <c r="H68" s="529"/>
      <c r="I68" s="529"/>
      <c r="J68" s="527"/>
    </row>
    <row r="69" spans="1:10" ht="15">
      <c r="A69" s="529"/>
      <c r="B69" s="529"/>
      <c r="C69" s="529"/>
      <c r="D69" s="529"/>
      <c r="E69" s="529"/>
      <c r="F69" s="529"/>
      <c r="G69" s="529"/>
      <c r="H69" s="529"/>
      <c r="I69" s="529"/>
      <c r="J69" s="527"/>
    </row>
    <row r="70" spans="1:10" ht="15">
      <c r="A70" s="529"/>
      <c r="B70" s="529"/>
      <c r="C70" s="529"/>
      <c r="D70" s="529"/>
      <c r="E70" s="529"/>
      <c r="F70" s="529"/>
      <c r="G70" s="529"/>
      <c r="H70" s="529"/>
      <c r="I70" s="529"/>
      <c r="J70" s="527"/>
    </row>
    <row r="71" spans="1:10" ht="15">
      <c r="A71" s="529"/>
      <c r="B71" s="529"/>
      <c r="C71" s="529"/>
      <c r="D71" s="529"/>
      <c r="E71" s="529"/>
      <c r="F71" s="529"/>
      <c r="G71" s="529"/>
      <c r="H71" s="529"/>
      <c r="I71" s="529"/>
      <c r="J71" s="527"/>
    </row>
    <row r="72" spans="1:10" ht="15">
      <c r="A72" s="529"/>
      <c r="B72" s="529"/>
      <c r="C72" s="529"/>
      <c r="D72" s="529"/>
      <c r="E72" s="529"/>
      <c r="F72" s="529"/>
      <c r="G72" s="529"/>
      <c r="H72" s="529"/>
      <c r="I72" s="529"/>
      <c r="J72" s="527"/>
    </row>
    <row r="73" spans="1:10" ht="15">
      <c r="A73" s="529"/>
      <c r="B73" s="529"/>
      <c r="C73" s="529"/>
      <c r="D73" s="529"/>
      <c r="E73" s="529"/>
      <c r="F73" s="529"/>
      <c r="G73" s="529"/>
      <c r="H73" s="529"/>
      <c r="I73" s="529"/>
      <c r="J73" s="527"/>
    </row>
    <row r="74" spans="1:10" ht="15">
      <c r="A74" s="529"/>
      <c r="B74" s="529"/>
      <c r="C74" s="529"/>
      <c r="D74" s="529"/>
      <c r="E74" s="529"/>
      <c r="F74" s="529"/>
      <c r="G74" s="529"/>
      <c r="H74" s="529"/>
      <c r="I74" s="529"/>
      <c r="J74" s="527"/>
    </row>
    <row r="75" spans="1:10" s="5" customFormat="1" ht="11.25">
      <c r="A75" s="5" t="s">
        <v>875</v>
      </c>
      <c r="B75" s="535"/>
      <c r="C75" s="535"/>
      <c r="D75" s="535"/>
      <c r="E75" s="535"/>
      <c r="F75" s="535"/>
      <c r="G75" s="535"/>
      <c r="H75" s="535"/>
      <c r="I75" s="536" t="s">
        <v>713</v>
      </c>
      <c r="J75" s="535"/>
    </row>
    <row r="76" spans="1:9" s="5" customFormat="1" ht="11.25">
      <c r="A76" s="5" t="s">
        <v>876</v>
      </c>
      <c r="I76" s="537" t="s">
        <v>618</v>
      </c>
    </row>
    <row r="77" spans="1:10" ht="12.75">
      <c r="A77" s="538"/>
      <c r="B77" s="538"/>
      <c r="C77" s="538"/>
      <c r="D77" s="538"/>
      <c r="E77" s="538"/>
      <c r="F77" s="538"/>
      <c r="G77" s="538"/>
      <c r="H77" s="538"/>
      <c r="I77" s="538"/>
      <c r="J77" s="538"/>
    </row>
    <row r="78" spans="1:10" ht="15" customHeight="1">
      <c r="A78" s="539"/>
      <c r="B78" s="539"/>
      <c r="C78" s="539"/>
      <c r="D78" s="539"/>
      <c r="E78" s="539"/>
      <c r="F78" s="539"/>
      <c r="G78" s="539"/>
      <c r="H78" s="539"/>
      <c r="I78" s="539"/>
      <c r="J78" s="539"/>
    </row>
    <row r="79" spans="1:10" ht="12.75">
      <c r="A79" s="1026" t="s">
        <v>877</v>
      </c>
      <c r="B79" s="1026"/>
      <c r="C79" s="1026"/>
      <c r="D79" s="1026"/>
      <c r="E79" s="1026"/>
      <c r="F79" s="1026"/>
      <c r="G79" s="1026"/>
      <c r="H79" s="1026"/>
      <c r="I79" s="1026"/>
      <c r="J79" s="1026"/>
    </row>
    <row r="80" spans="1:10" ht="15">
      <c r="A80" s="527"/>
      <c r="B80" s="527"/>
      <c r="C80" s="527"/>
      <c r="D80" s="527"/>
      <c r="E80" s="527"/>
      <c r="F80" s="527"/>
      <c r="G80" s="527"/>
      <c r="H80" s="527"/>
      <c r="I80" s="527"/>
      <c r="J80" s="527"/>
    </row>
    <row r="81" spans="1:10" ht="15">
      <c r="A81" s="527"/>
      <c r="B81" s="527"/>
      <c r="C81" s="527"/>
      <c r="D81" s="527"/>
      <c r="E81" s="527"/>
      <c r="F81" s="527"/>
      <c r="G81" s="527"/>
      <c r="H81" s="527"/>
      <c r="I81" s="527"/>
      <c r="J81" s="527"/>
    </row>
    <row r="82" spans="1:10" ht="15">
      <c r="A82" s="527"/>
      <c r="B82" s="527"/>
      <c r="C82" s="527"/>
      <c r="D82" s="527"/>
      <c r="E82" s="527"/>
      <c r="F82" s="527"/>
      <c r="G82" s="527"/>
      <c r="H82" s="527"/>
      <c r="I82" s="527"/>
      <c r="J82" s="527"/>
    </row>
    <row r="83" spans="1:10" ht="15">
      <c r="A83" s="527"/>
      <c r="B83" s="527"/>
      <c r="C83" s="527"/>
      <c r="D83" s="527"/>
      <c r="E83" s="527"/>
      <c r="F83" s="527"/>
      <c r="G83" s="527"/>
      <c r="H83" s="527"/>
      <c r="I83" s="527"/>
      <c r="J83" s="527"/>
    </row>
    <row r="84" spans="1:10" ht="15">
      <c r="A84" s="527"/>
      <c r="B84" s="527"/>
      <c r="C84" s="527"/>
      <c r="D84" s="527"/>
      <c r="E84" s="527"/>
      <c r="F84" s="527"/>
      <c r="G84" s="527"/>
      <c r="H84" s="527"/>
      <c r="I84" s="527"/>
      <c r="J84" s="527"/>
    </row>
    <row r="85" spans="1:10" ht="15">
      <c r="A85" s="527"/>
      <c r="B85" s="527"/>
      <c r="C85" s="527"/>
      <c r="D85" s="527"/>
      <c r="E85" s="527"/>
      <c r="F85" s="527"/>
      <c r="G85" s="527"/>
      <c r="H85" s="527"/>
      <c r="I85" s="527"/>
      <c r="J85" s="527"/>
    </row>
    <row r="86" spans="1:10" ht="15">
      <c r="A86" s="527"/>
      <c r="B86" s="527"/>
      <c r="C86" s="527"/>
      <c r="D86" s="527"/>
      <c r="E86" s="527"/>
      <c r="F86" s="527"/>
      <c r="G86" s="527"/>
      <c r="H86" s="527"/>
      <c r="I86" s="527"/>
      <c r="J86" s="527"/>
    </row>
    <row r="87" spans="1:10" ht="15">
      <c r="A87" s="527"/>
      <c r="B87" s="527"/>
      <c r="C87" s="527"/>
      <c r="D87" s="527"/>
      <c r="E87" s="527"/>
      <c r="F87" s="527"/>
      <c r="G87" s="527"/>
      <c r="H87" s="527"/>
      <c r="I87" s="527"/>
      <c r="J87" s="527"/>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(eff_desc)</f>
        <v>GLI-LIPSCOMB COUNTY (2023)</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(eff_apyr)</f>
        <v>2023</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884</v>
      </c>
      <c r="B13" s="990"/>
      <c r="C13" s="990"/>
      <c r="D13" s="990"/>
      <c r="E13" s="990"/>
      <c r="F13" s="990"/>
      <c r="G13" s="990"/>
      <c r="H13" s="990"/>
      <c r="I13" s="990"/>
    </row>
    <row r="14" spans="1:9" ht="14.25">
      <c r="A14" s="990" t="s">
        <v>885</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(eff_desc)</f>
        <v>GLI-LIPSCOMB COUNTY (2023)</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4.25">
      <c r="A39" s="1040"/>
      <c r="B39" s="1040"/>
      <c r="C39" s="1040"/>
      <c r="D39" s="1040"/>
      <c r="E39" s="1040"/>
      <c r="F39" s="1040"/>
      <c r="G39" s="1040"/>
      <c r="H39" s="1040"/>
      <c r="I39" s="1040"/>
    </row>
    <row r="40" spans="1:9" ht="15">
      <c r="A40" s="987"/>
      <c r="B40" s="987"/>
      <c r="C40" s="987"/>
      <c r="D40" s="987"/>
      <c r="E40" s="987"/>
      <c r="F40" s="987"/>
      <c r="G40" s="987"/>
      <c r="H40" s="987"/>
      <c r="I40" s="987"/>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494"/>
      <c r="B45" s="494"/>
      <c r="C45" s="494"/>
      <c r="D45" s="494"/>
      <c r="E45" s="494"/>
      <c r="F45" s="494"/>
      <c r="G45" s="494"/>
      <c r="H45" s="494"/>
      <c r="I45" s="494"/>
    </row>
    <row r="46" spans="1:9" ht="15">
      <c r="A46" s="494"/>
      <c r="B46" s="494"/>
      <c r="C46" s="494"/>
      <c r="D46" s="494"/>
      <c r="E46" s="494"/>
      <c r="F46" s="494"/>
      <c r="G46" s="494"/>
      <c r="H46" s="494"/>
      <c r="I46" s="494"/>
    </row>
    <row r="47" spans="1:9" ht="15">
      <c r="A47" s="986" t="s">
        <v>711</v>
      </c>
      <c r="B47" s="986"/>
      <c r="C47" s="986"/>
      <c r="D47" s="986"/>
      <c r="E47" s="986"/>
      <c r="F47" s="986"/>
      <c r="G47" s="986"/>
      <c r="H47" s="986"/>
      <c r="I47" s="986"/>
    </row>
    <row r="48" spans="1:9" ht="15">
      <c r="A48" s="986" t="s">
        <v>712</v>
      </c>
      <c r="B48" s="986"/>
      <c r="C48" s="986"/>
      <c r="D48" s="986"/>
      <c r="E48" s="986"/>
      <c r="F48" s="986"/>
      <c r="G48" s="986"/>
      <c r="H48" s="986"/>
      <c r="I48" s="986"/>
    </row>
    <row r="49" spans="1:9" ht="15">
      <c r="A49" s="987" t="s">
        <v>713</v>
      </c>
      <c r="B49" s="987"/>
      <c r="C49" s="987"/>
      <c r="D49" s="987"/>
      <c r="E49" s="987"/>
      <c r="F49" s="987"/>
      <c r="G49" s="987"/>
      <c r="H49" s="987"/>
      <c r="I49" s="987"/>
    </row>
    <row r="50" spans="1:9" ht="15">
      <c r="A50" s="1038" t="s">
        <v>618</v>
      </c>
      <c r="B50" s="1038"/>
      <c r="C50" s="1038"/>
      <c r="D50" s="1038"/>
      <c r="E50" s="1038"/>
      <c r="F50" s="1038"/>
      <c r="G50" s="1038"/>
      <c r="H50" s="1038"/>
      <c r="I50" s="1038"/>
    </row>
    <row r="51" spans="1:9" ht="15">
      <c r="A51" s="1039" t="s">
        <v>889</v>
      </c>
      <c r="B51" s="1039"/>
      <c r="C51" s="1039"/>
      <c r="D51" s="1039"/>
      <c r="E51" s="1039"/>
      <c r="F51" s="1039"/>
      <c r="G51" s="1039"/>
      <c r="H51" s="1039"/>
      <c r="I51" s="1039"/>
    </row>
    <row r="52" spans="1:9" ht="15">
      <c r="A52" s="494"/>
      <c r="B52" s="494"/>
      <c r="C52" s="494"/>
      <c r="D52" s="494"/>
      <c r="E52" s="494"/>
      <c r="F52" s="494"/>
      <c r="G52" s="494"/>
      <c r="H52" s="494"/>
      <c r="I52" s="494"/>
    </row>
    <row r="53" spans="1:9" ht="15">
      <c r="A53" s="494"/>
      <c r="B53" s="494"/>
      <c r="C53" s="494"/>
      <c r="D53" s="494"/>
      <c r="E53" s="494"/>
      <c r="F53" s="494"/>
      <c r="G53" s="494"/>
      <c r="H53" s="494"/>
      <c r="I53" s="494"/>
    </row>
    <row r="54" spans="1:9" ht="15">
      <c r="A54" s="494"/>
      <c r="B54" s="494"/>
      <c r="C54" s="494"/>
      <c r="D54" s="494"/>
      <c r="E54" s="494"/>
      <c r="F54" s="494"/>
      <c r="G54" s="494"/>
      <c r="H54" s="494"/>
      <c r="I54" s="494"/>
    </row>
    <row r="55" spans="1:9" ht="15">
      <c r="A55" s="494"/>
      <c r="B55" s="494"/>
      <c r="C55" s="494"/>
      <c r="D55" s="494"/>
      <c r="E55" s="494"/>
      <c r="F55" s="494"/>
      <c r="G55" s="494"/>
      <c r="H55" s="494"/>
      <c r="I55" s="494"/>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6">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0" t="s">
        <v>890</v>
      </c>
      <c r="B1" s="1000"/>
      <c r="C1" s="1000"/>
      <c r="D1" s="1000"/>
      <c r="E1" s="1000"/>
      <c r="F1" s="1000"/>
      <c r="G1" s="1000"/>
      <c r="H1" s="1000"/>
      <c r="I1" s="1000"/>
    </row>
    <row r="2" spans="1:9" ht="33">
      <c r="A2" s="1011" t="s">
        <v>891</v>
      </c>
      <c r="B2" s="1011"/>
      <c r="C2" s="1011"/>
      <c r="D2" s="1011"/>
      <c r="E2" s="1011"/>
      <c r="F2" s="1011"/>
      <c r="G2" s="1011"/>
      <c r="H2" s="1011"/>
      <c r="I2" s="1011"/>
    </row>
    <row r="3" spans="1:9" ht="33">
      <c r="A3" s="1011" t="s">
        <v>892</v>
      </c>
      <c r="B3" s="1011"/>
      <c r="C3" s="1011"/>
      <c r="D3" s="1011"/>
      <c r="E3" s="1011"/>
      <c r="F3" s="1011"/>
      <c r="G3" s="1011"/>
      <c r="H3" s="1011"/>
      <c r="I3" s="1011"/>
    </row>
    <row r="4" spans="1:9" ht="12.75">
      <c r="A4" s="1004"/>
      <c r="B4" s="1004"/>
      <c r="C4" s="1004"/>
      <c r="D4" s="1004"/>
      <c r="E4" s="1004"/>
      <c r="F4" s="1004"/>
      <c r="G4" s="1004"/>
      <c r="H4" s="1004"/>
      <c r="I4" s="1004"/>
    </row>
    <row r="5" spans="1:9" ht="15">
      <c r="A5" s="494" t="s">
        <v>638</v>
      </c>
      <c r="B5" s="1003" t="str">
        <f>(eff_desc)</f>
        <v>GLI-LIPSCOMB COUNTY (2023)</v>
      </c>
      <c r="C5" s="1003"/>
      <c r="D5" s="1003"/>
      <c r="E5" s="1003"/>
      <c r="F5" s="1003"/>
      <c r="G5" s="1003"/>
      <c r="H5" s="1003"/>
      <c r="I5" s="1003"/>
    </row>
    <row r="6" spans="1:9" ht="15">
      <c r="A6" s="989" t="s">
        <v>759</v>
      </c>
      <c r="B6" s="989"/>
      <c r="C6" s="989"/>
      <c r="D6" s="989"/>
      <c r="E6" s="989"/>
      <c r="F6" s="989"/>
      <c r="G6" s="989"/>
      <c r="H6" s="989"/>
      <c r="I6" s="989"/>
    </row>
    <row r="7" spans="1:9" ht="15">
      <c r="A7" s="986" t="s">
        <v>893</v>
      </c>
      <c r="B7" s="986"/>
      <c r="C7" s="986"/>
      <c r="D7" s="1042">
        <f>(timeofmeeting)</f>
        <v>0</v>
      </c>
      <c r="E7" s="1042"/>
      <c r="F7" s="1043">
        <f>(dateofmeeting)</f>
        <v>0</v>
      </c>
      <c r="G7" s="1043"/>
      <c r="H7" s="1043"/>
      <c r="I7" s="1043"/>
    </row>
    <row r="8" spans="1:9" ht="15">
      <c r="A8" s="989" t="s">
        <v>761</v>
      </c>
      <c r="B8" s="989"/>
      <c r="C8" s="989"/>
      <c r="D8" s="989"/>
      <c r="E8" s="989"/>
      <c r="F8" s="989"/>
      <c r="G8" s="989"/>
      <c r="H8" s="989"/>
      <c r="I8" s="989"/>
    </row>
    <row r="9" spans="1:9" ht="15">
      <c r="A9" s="476" t="s">
        <v>762</v>
      </c>
      <c r="B9" s="1003">
        <f>(nameofroom_building_physicallocation)</f>
        <v>0</v>
      </c>
      <c r="C9" s="1003"/>
      <c r="D9" s="1003"/>
      <c r="E9" s="1003"/>
      <c r="F9" s="1003"/>
      <c r="G9" s="1003"/>
      <c r="H9" s="1003"/>
      <c r="I9" s="1003"/>
    </row>
    <row r="10" spans="1:9" ht="15">
      <c r="A10" s="989" t="s">
        <v>763</v>
      </c>
      <c r="B10" s="989"/>
      <c r="C10" s="989"/>
      <c r="D10" s="989"/>
      <c r="E10" s="989"/>
      <c r="F10" s="989"/>
      <c r="G10" s="989"/>
      <c r="H10" s="989"/>
      <c r="I10" s="989"/>
    </row>
    <row r="11" spans="1:9" ht="15">
      <c r="A11" s="1003">
        <f>(city_state)</f>
        <v>0</v>
      </c>
      <c r="B11" s="1003"/>
      <c r="C11" s="1003"/>
      <c r="D11" s="1003"/>
      <c r="E11" s="1003"/>
      <c r="F11" s="1003"/>
      <c r="G11" s="1003"/>
      <c r="H11" s="1003"/>
      <c r="I11" s="1003"/>
    </row>
    <row r="12" spans="1:9" ht="15">
      <c r="A12" s="997" t="s">
        <v>764</v>
      </c>
      <c r="B12" s="997"/>
      <c r="C12" s="997"/>
      <c r="D12" s="997"/>
      <c r="E12" s="997"/>
      <c r="F12" s="997"/>
      <c r="G12" s="997"/>
      <c r="H12" s="997"/>
      <c r="I12" s="997"/>
    </row>
    <row r="13" spans="1:9" ht="15">
      <c r="A13" s="986"/>
      <c r="B13" s="986"/>
      <c r="C13" s="986"/>
      <c r="D13" s="986"/>
      <c r="E13" s="986"/>
      <c r="F13" s="986"/>
      <c r="G13" s="986"/>
      <c r="H13" s="986"/>
      <c r="I13" s="986"/>
    </row>
    <row r="14" spans="1:9" ht="14.25">
      <c r="A14" s="990" t="s">
        <v>894</v>
      </c>
      <c r="B14" s="990"/>
      <c r="C14" s="990"/>
      <c r="D14" s="990"/>
      <c r="E14" s="990"/>
      <c r="F14" s="990"/>
      <c r="G14" s="990"/>
      <c r="H14" s="990"/>
      <c r="I14" s="990"/>
    </row>
    <row r="15" spans="1:9" ht="14.25">
      <c r="A15" s="990" t="s">
        <v>895</v>
      </c>
      <c r="B15" s="990"/>
      <c r="C15" s="990"/>
      <c r="D15" s="990"/>
      <c r="E15" s="990"/>
      <c r="F15" s="990"/>
      <c r="G15" s="990"/>
      <c r="H15" s="990"/>
      <c r="I15" s="990"/>
    </row>
    <row r="16" spans="1:9" ht="14.25">
      <c r="A16" s="990" t="s">
        <v>896</v>
      </c>
      <c r="B16" s="990"/>
      <c r="C16" s="990"/>
      <c r="D16" s="990"/>
      <c r="E16" s="990"/>
      <c r="F16" s="990"/>
      <c r="G16" s="990"/>
      <c r="H16" s="990"/>
      <c r="I16" s="990"/>
    </row>
    <row r="17" spans="1:9" ht="14.25">
      <c r="A17" s="990" t="s">
        <v>897</v>
      </c>
      <c r="B17" s="990"/>
      <c r="C17" s="990"/>
      <c r="D17" s="990"/>
      <c r="E17" s="990"/>
      <c r="F17" s="990"/>
      <c r="G17" s="990"/>
      <c r="H17" s="990"/>
      <c r="I17" s="990"/>
    </row>
    <row r="18" spans="1:9" ht="14.25">
      <c r="A18" s="990" t="s">
        <v>898</v>
      </c>
      <c r="B18" s="990"/>
      <c r="C18" s="990"/>
      <c r="D18" s="990"/>
      <c r="E18" s="990"/>
      <c r="F18" s="990"/>
      <c r="G18" s="990"/>
      <c r="H18" s="990"/>
      <c r="I18" s="990"/>
    </row>
    <row r="19" spans="1:9" ht="14.25">
      <c r="A19" s="990" t="s">
        <v>899</v>
      </c>
      <c r="B19" s="990"/>
      <c r="C19" s="990"/>
      <c r="D19" s="990"/>
      <c r="E19" s="990"/>
      <c r="F19" s="990"/>
      <c r="G19" s="990"/>
      <c r="H19" s="990"/>
      <c r="I19" s="990"/>
    </row>
    <row r="20" spans="1:9" ht="14.25">
      <c r="A20" s="990" t="s">
        <v>900</v>
      </c>
      <c r="B20" s="990"/>
      <c r="C20" s="990"/>
      <c r="D20" s="990"/>
      <c r="E20" s="990"/>
      <c r="F20" s="990"/>
      <c r="G20" s="990"/>
      <c r="H20" s="990"/>
      <c r="I20" s="990"/>
    </row>
    <row r="21" spans="1:9" ht="14.25">
      <c r="A21" s="990" t="s">
        <v>901</v>
      </c>
      <c r="B21" s="990"/>
      <c r="C21" s="990"/>
      <c r="D21" s="990"/>
      <c r="E21" s="990"/>
      <c r="F21" s="990"/>
      <c r="G21" s="990"/>
      <c r="H21" s="990"/>
      <c r="I21" s="990"/>
    </row>
    <row r="22" spans="1:9" ht="14.25">
      <c r="A22" s="990" t="s">
        <v>902</v>
      </c>
      <c r="B22" s="990"/>
      <c r="C22" s="990"/>
      <c r="D22" s="990"/>
      <c r="E22" s="990"/>
      <c r="F22" s="990"/>
      <c r="G22" s="990"/>
      <c r="H22" s="990"/>
      <c r="I22" s="990"/>
    </row>
    <row r="23" spans="1:9" ht="15">
      <c r="A23" s="986"/>
      <c r="B23" s="986"/>
      <c r="C23" s="986"/>
      <c r="D23" s="986"/>
      <c r="E23" s="986"/>
      <c r="F23" s="986"/>
      <c r="G23" s="986"/>
      <c r="H23" s="986"/>
      <c r="I23" s="986"/>
    </row>
    <row r="24" spans="1:9" ht="15">
      <c r="A24" s="986" t="s">
        <v>767</v>
      </c>
      <c r="B24" s="986"/>
      <c r="C24" s="986"/>
      <c r="D24" s="986"/>
      <c r="E24" s="986"/>
      <c r="F24" s="986"/>
      <c r="G24" s="986"/>
      <c r="H24" s="986"/>
      <c r="I24" s="986"/>
    </row>
    <row r="25" spans="1:9" ht="15">
      <c r="A25" s="986" t="s">
        <v>768</v>
      </c>
      <c r="B25" s="986"/>
      <c r="C25" s="986"/>
      <c r="D25" s="986"/>
      <c r="E25" s="986"/>
      <c r="F25" s="986"/>
      <c r="G25" s="986"/>
      <c r="H25" s="986"/>
      <c r="I25" s="986"/>
    </row>
    <row r="26" spans="1:9" ht="15">
      <c r="A26" s="986" t="s">
        <v>769</v>
      </c>
      <c r="B26" s="986"/>
      <c r="C26" s="986"/>
      <c r="D26" s="986"/>
      <c r="E26" s="986"/>
      <c r="F26" s="986"/>
      <c r="G26" s="986"/>
      <c r="H26" s="986"/>
      <c r="I26" s="986"/>
    </row>
    <row r="27" spans="1:9" ht="15">
      <c r="A27" s="1014"/>
      <c r="B27" s="1014"/>
      <c r="C27" s="1014"/>
      <c r="D27" s="1014"/>
      <c r="E27" s="1014"/>
      <c r="F27" s="1014"/>
      <c r="G27" s="1014"/>
      <c r="H27" s="1014"/>
      <c r="I27" s="1014"/>
    </row>
    <row r="28" spans="1:9" ht="15">
      <c r="A28" s="986" t="s">
        <v>903</v>
      </c>
      <c r="B28" s="986"/>
      <c r="C28" s="986"/>
      <c r="D28" s="507"/>
      <c r="E28" s="993" t="s">
        <v>771</v>
      </c>
      <c r="F28" s="993"/>
      <c r="G28" s="993"/>
      <c r="H28" s="993"/>
      <c r="I28" s="993"/>
    </row>
    <row r="29" spans="1:9" ht="29.25" customHeight="1">
      <c r="A29" s="1015" t="s">
        <v>772</v>
      </c>
      <c r="B29" s="1015"/>
      <c r="C29" s="1015"/>
      <c r="D29" s="513"/>
      <c r="E29" s="1016" t="s">
        <v>904</v>
      </c>
      <c r="F29" s="1016"/>
      <c r="G29" s="1016"/>
      <c r="H29" s="1016"/>
      <c r="I29" s="1016"/>
    </row>
    <row r="30" spans="1:9" ht="15">
      <c r="A30" s="1003"/>
      <c r="B30" s="1003"/>
      <c r="C30" s="1003"/>
      <c r="D30" s="1003"/>
      <c r="E30" s="1003"/>
      <c r="F30" s="1003"/>
      <c r="G30" s="1003"/>
      <c r="H30" s="1003"/>
      <c r="I30" s="1003"/>
    </row>
    <row r="31" spans="1:9" ht="14.25">
      <c r="A31" s="1001" t="s">
        <v>784</v>
      </c>
      <c r="B31" s="1001"/>
      <c r="C31" s="1001"/>
      <c r="D31" s="1001"/>
      <c r="E31" s="1001"/>
      <c r="F31" s="1001"/>
      <c r="G31" s="1001"/>
      <c r="H31" s="1001"/>
      <c r="I31" s="1001"/>
    </row>
    <row r="32" spans="1:9" ht="14.25">
      <c r="A32" s="1001" t="s">
        <v>785</v>
      </c>
      <c r="B32" s="1001"/>
      <c r="C32" s="1001"/>
      <c r="D32" s="1001"/>
      <c r="E32" s="1001"/>
      <c r="F32" s="1001"/>
      <c r="G32" s="1001"/>
      <c r="H32" s="1001"/>
      <c r="I32" s="1001"/>
    </row>
    <row r="33" spans="1:9" ht="15">
      <c r="A33" s="989"/>
      <c r="B33" s="989"/>
      <c r="C33" s="989"/>
      <c r="D33" s="989"/>
      <c r="E33" s="989"/>
      <c r="F33" s="989"/>
      <c r="G33" s="989"/>
      <c r="H33" s="989"/>
      <c r="I33" s="989"/>
    </row>
    <row r="34" spans="1:9" ht="15">
      <c r="A34" s="989"/>
      <c r="B34" s="989"/>
      <c r="C34" s="989"/>
      <c r="D34" s="989"/>
      <c r="E34" s="498" t="s">
        <v>786</v>
      </c>
      <c r="F34" s="476"/>
      <c r="G34" s="498" t="s">
        <v>787</v>
      </c>
      <c r="H34" s="989"/>
      <c r="I34" s="989"/>
    </row>
    <row r="35" spans="1:9" ht="15">
      <c r="A35" s="986" t="s">
        <v>905</v>
      </c>
      <c r="B35" s="986"/>
      <c r="C35" s="986"/>
      <c r="D35" s="986"/>
      <c r="E35" s="507" t="s">
        <v>599</v>
      </c>
      <c r="F35" s="477" t="s">
        <v>599</v>
      </c>
      <c r="G35" s="507"/>
      <c r="H35" s="989"/>
      <c r="I35" s="989"/>
    </row>
    <row r="36" spans="1:9" ht="15">
      <c r="A36" s="986" t="s">
        <v>906</v>
      </c>
      <c r="B36" s="986"/>
      <c r="C36" s="986"/>
      <c r="D36" s="986"/>
      <c r="E36" s="507" t="s">
        <v>599</v>
      </c>
      <c r="F36" s="477" t="s">
        <v>599</v>
      </c>
      <c r="G36" s="513"/>
      <c r="H36" s="989"/>
      <c r="I36" s="989"/>
    </row>
    <row r="37" spans="1:9" ht="15">
      <c r="A37" s="986" t="s">
        <v>907</v>
      </c>
      <c r="B37" s="986"/>
      <c r="C37" s="986"/>
      <c r="D37" s="986"/>
      <c r="E37" s="507" t="s">
        <v>599</v>
      </c>
      <c r="F37" s="477" t="s">
        <v>599</v>
      </c>
      <c r="G37" s="513"/>
      <c r="H37" s="989"/>
      <c r="I37" s="989"/>
    </row>
    <row r="38" spans="1:9" ht="15">
      <c r="A38" s="986" t="s">
        <v>908</v>
      </c>
      <c r="B38" s="986"/>
      <c r="C38" s="986"/>
      <c r="D38" s="986"/>
      <c r="E38" s="507" t="s">
        <v>599</v>
      </c>
      <c r="F38" s="477" t="s">
        <v>599</v>
      </c>
      <c r="G38" s="513"/>
      <c r="H38" s="989"/>
      <c r="I38" s="989"/>
    </row>
    <row r="39" spans="1:9" ht="15">
      <c r="A39" s="989"/>
      <c r="B39" s="989"/>
      <c r="C39" s="989"/>
      <c r="D39" s="989"/>
      <c r="E39" s="989"/>
      <c r="F39" s="989"/>
      <c r="G39" s="989"/>
      <c r="H39" s="989"/>
      <c r="I39" s="989"/>
    </row>
    <row r="40" spans="1:9" ht="15">
      <c r="A40" s="986" t="s">
        <v>909</v>
      </c>
      <c r="B40" s="986"/>
      <c r="C40" s="986"/>
      <c r="D40" s="986"/>
      <c r="E40" s="986"/>
      <c r="F40" s="986"/>
      <c r="G40" s="986"/>
      <c r="H40" s="986"/>
      <c r="I40" s="986"/>
    </row>
    <row r="41" spans="1:9" ht="15">
      <c r="A41" s="986" t="s">
        <v>910</v>
      </c>
      <c r="B41" s="986"/>
      <c r="C41" s="986"/>
      <c r="D41" s="986"/>
      <c r="E41" s="986"/>
      <c r="F41" s="986"/>
      <c r="G41" s="986"/>
      <c r="H41" s="986"/>
      <c r="I41" s="986"/>
    </row>
    <row r="42" spans="1:9" ht="15">
      <c r="A42" s="986" t="s">
        <v>911</v>
      </c>
      <c r="B42" s="986"/>
      <c r="C42" s="986"/>
      <c r="D42" s="986"/>
      <c r="E42" s="986"/>
      <c r="F42" s="986"/>
      <c r="G42" s="986"/>
      <c r="H42" s="986"/>
      <c r="I42" s="986"/>
    </row>
    <row r="43" spans="1:13" ht="15">
      <c r="A43" s="986" t="s">
        <v>912</v>
      </c>
      <c r="B43" s="991"/>
      <c r="C43" s="991"/>
      <c r="D43" s="991"/>
      <c r="E43" s="991"/>
      <c r="F43" s="991"/>
      <c r="G43" s="991"/>
      <c r="H43" s="991"/>
      <c r="I43" s="991"/>
      <c r="J43" s="232"/>
      <c r="K43" s="232"/>
      <c r="L43" s="232"/>
      <c r="M43" s="232"/>
    </row>
    <row r="44" spans="1:9" ht="15">
      <c r="A44" s="986"/>
      <c r="B44" s="986"/>
      <c r="C44" s="986"/>
      <c r="D44" s="986"/>
      <c r="E44" s="986"/>
      <c r="F44" s="986"/>
      <c r="G44" s="986"/>
      <c r="H44" s="986"/>
      <c r="I44" s="986"/>
    </row>
    <row r="45" spans="1:9" ht="15">
      <c r="A45" s="986"/>
      <c r="B45" s="986"/>
      <c r="C45" s="986"/>
      <c r="D45" s="986"/>
      <c r="E45" s="986"/>
      <c r="F45" s="986"/>
      <c r="G45" s="986"/>
      <c r="H45" s="986"/>
      <c r="I45" s="986"/>
    </row>
    <row r="46" spans="1:9" ht="15">
      <c r="A46" s="494" t="s">
        <v>875</v>
      </c>
      <c r="B46" s="494"/>
      <c r="C46" s="494"/>
      <c r="D46" s="494"/>
      <c r="E46" s="494"/>
      <c r="F46" s="494"/>
      <c r="G46" s="494"/>
      <c r="H46" s="494"/>
      <c r="I46" s="494"/>
    </row>
    <row r="47" spans="1:9" ht="15">
      <c r="A47" s="494" t="s">
        <v>913</v>
      </c>
      <c r="B47" s="494"/>
      <c r="C47" s="494"/>
      <c r="D47" s="494"/>
      <c r="E47" s="494"/>
      <c r="F47" s="494"/>
      <c r="G47" s="494"/>
      <c r="H47" s="494"/>
      <c r="I47" s="494"/>
    </row>
    <row r="48" spans="1:9" ht="15">
      <c r="A48" s="494" t="s">
        <v>914</v>
      </c>
      <c r="B48" s="494"/>
      <c r="C48" s="494"/>
      <c r="D48" s="494"/>
      <c r="E48" s="494"/>
      <c r="F48" s="494"/>
      <c r="G48" s="494"/>
      <c r="H48" s="494"/>
      <c r="I48" s="494"/>
    </row>
    <row r="49" spans="1:9" ht="15">
      <c r="A49" s="987" t="s">
        <v>713</v>
      </c>
      <c r="B49" s="987"/>
      <c r="C49" s="987"/>
      <c r="D49" s="987"/>
      <c r="E49" s="987"/>
      <c r="F49" s="987"/>
      <c r="G49" s="987"/>
      <c r="H49" s="987"/>
      <c r="I49" s="987"/>
    </row>
    <row r="50" spans="1:9" ht="14.25">
      <c r="A50" s="988" t="s">
        <v>618</v>
      </c>
      <c r="B50" s="988"/>
      <c r="C50" s="988"/>
      <c r="D50" s="988"/>
      <c r="E50" s="988"/>
      <c r="F50" s="988"/>
      <c r="G50" s="988"/>
      <c r="H50" s="988"/>
      <c r="I50" s="988"/>
    </row>
    <row r="51" spans="1:9" ht="15">
      <c r="A51" s="987" t="s">
        <v>915</v>
      </c>
      <c r="B51" s="987"/>
      <c r="C51" s="987"/>
      <c r="D51" s="987"/>
      <c r="E51" s="987"/>
      <c r="F51" s="987"/>
      <c r="G51" s="987"/>
      <c r="H51" s="987"/>
      <c r="I51" s="987"/>
    </row>
    <row r="52" spans="1:9" ht="15">
      <c r="A52" s="987"/>
      <c r="B52" s="987"/>
      <c r="C52" s="987"/>
      <c r="D52" s="987"/>
      <c r="E52" s="987"/>
      <c r="F52" s="987"/>
      <c r="G52" s="987"/>
      <c r="H52" s="987"/>
      <c r="I52" s="987"/>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3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04"/>
      <c r="B1" s="1004"/>
      <c r="C1" s="1004"/>
      <c r="D1" s="1004"/>
      <c r="E1" s="1004"/>
      <c r="F1" s="1004"/>
      <c r="G1" s="1004"/>
      <c r="H1" s="1004"/>
      <c r="I1" s="1004"/>
      <c r="J1" s="1004"/>
      <c r="K1" s="1004"/>
      <c r="L1" s="1004"/>
    </row>
    <row r="2" spans="1:12" ht="12.75">
      <c r="A2" s="1004"/>
      <c r="B2" s="1004"/>
      <c r="C2" s="1004"/>
      <c r="D2" s="1004"/>
      <c r="E2" s="1004"/>
      <c r="F2" s="1004"/>
      <c r="G2" s="1004"/>
      <c r="H2" s="1004"/>
      <c r="I2" s="1004"/>
      <c r="J2" s="1004"/>
      <c r="K2" s="1004"/>
      <c r="L2" s="1004"/>
    </row>
    <row r="3" spans="1:12" ht="15.75">
      <c r="A3" s="973" t="s">
        <v>916</v>
      </c>
      <c r="B3" s="973"/>
      <c r="C3" s="973"/>
      <c r="D3" s="973"/>
      <c r="E3" s="973"/>
      <c r="F3" s="973"/>
      <c r="G3" s="973"/>
      <c r="H3" s="973"/>
      <c r="I3" s="973"/>
      <c r="J3" s="973"/>
      <c r="K3" s="973"/>
      <c r="L3" s="973"/>
    </row>
    <row r="4" spans="1:12" ht="15.75">
      <c r="A4" s="973"/>
      <c r="B4" s="973"/>
      <c r="C4" s="973"/>
      <c r="D4" s="973"/>
      <c r="E4" s="973"/>
      <c r="F4" s="973"/>
      <c r="G4" s="973"/>
      <c r="H4" s="973"/>
      <c r="I4" s="973"/>
      <c r="J4" s="973"/>
      <c r="K4" s="973"/>
      <c r="L4" s="973"/>
    </row>
    <row r="5" spans="1:12" ht="15.75">
      <c r="A5" s="1049" t="s">
        <v>796</v>
      </c>
      <c r="B5" s="1049"/>
      <c r="C5" s="1049"/>
      <c r="D5" s="1049"/>
      <c r="E5" s="1049"/>
      <c r="F5" s="1049"/>
      <c r="G5" s="1049"/>
      <c r="H5" s="520" t="s">
        <v>599</v>
      </c>
      <c r="I5" s="973"/>
      <c r="J5" s="973"/>
      <c r="K5" s="973"/>
      <c r="L5" s="973"/>
    </row>
    <row r="6" spans="1:12" ht="15.75">
      <c r="A6" s="1049" t="s">
        <v>797</v>
      </c>
      <c r="B6" s="1049"/>
      <c r="C6" s="973"/>
      <c r="D6" s="973"/>
      <c r="E6" s="973"/>
      <c r="F6" s="973"/>
      <c r="G6" s="973"/>
      <c r="H6" s="973"/>
      <c r="I6" s="973"/>
      <c r="J6" s="973"/>
      <c r="K6" s="973"/>
      <c r="L6" s="973"/>
    </row>
    <row r="7" spans="1:12" ht="15.75">
      <c r="A7" s="1051"/>
      <c r="B7" s="1051"/>
      <c r="C7" s="1051"/>
      <c r="D7" s="1051"/>
      <c r="E7" s="1051"/>
      <c r="F7" s="1051"/>
      <c r="G7" s="1051"/>
      <c r="H7" s="1051"/>
      <c r="I7" s="1051"/>
      <c r="J7" s="1051"/>
      <c r="K7" s="1051"/>
      <c r="L7" s="1051"/>
    </row>
    <row r="8" spans="1:12" ht="15.75">
      <c r="A8" s="973" t="s">
        <v>798</v>
      </c>
      <c r="B8" s="973"/>
      <c r="C8" s="973"/>
      <c r="D8" s="973"/>
      <c r="E8" s="973"/>
      <c r="F8" s="973"/>
      <c r="G8" s="973"/>
      <c r="H8" s="973"/>
      <c r="I8" s="973"/>
      <c r="J8" s="973"/>
      <c r="K8" s="973"/>
      <c r="L8" s="973"/>
    </row>
    <row r="9" spans="1:12" ht="48.75" customHeight="1">
      <c r="A9" s="541"/>
      <c r="B9" s="542" t="s">
        <v>799</v>
      </c>
      <c r="C9" s="543"/>
      <c r="D9" s="544" t="s">
        <v>800</v>
      </c>
      <c r="E9" s="545"/>
      <c r="F9" s="546" t="s">
        <v>801</v>
      </c>
      <c r="G9" s="547"/>
      <c r="H9" s="544" t="s">
        <v>802</v>
      </c>
      <c r="I9" s="541"/>
      <c r="J9" s="544" t="s">
        <v>803</v>
      </c>
      <c r="K9" s="541"/>
      <c r="L9" s="541"/>
    </row>
    <row r="10" spans="1:12" ht="15.75">
      <c r="A10" s="541" t="s">
        <v>804</v>
      </c>
      <c r="B10" s="520" t="s">
        <v>599</v>
      </c>
      <c r="C10" s="541"/>
      <c r="D10" s="520" t="s">
        <v>599</v>
      </c>
      <c r="E10" s="541"/>
      <c r="F10" s="520" t="s">
        <v>599</v>
      </c>
      <c r="G10" s="541"/>
      <c r="H10" s="520" t="s">
        <v>599</v>
      </c>
      <c r="I10" s="541"/>
      <c r="J10" s="520" t="s">
        <v>599</v>
      </c>
      <c r="K10" s="541"/>
      <c r="L10" s="541"/>
    </row>
    <row r="11" spans="1:12" ht="110.25">
      <c r="A11" s="543" t="s">
        <v>806</v>
      </c>
      <c r="B11" s="521" t="s">
        <v>599</v>
      </c>
      <c r="C11" s="548"/>
      <c r="D11" s="521" t="s">
        <v>599</v>
      </c>
      <c r="E11" s="548"/>
      <c r="F11" s="521" t="s">
        <v>599</v>
      </c>
      <c r="G11" s="548"/>
      <c r="H11" s="523" t="s">
        <v>599</v>
      </c>
      <c r="I11" s="541"/>
      <c r="J11" s="521" t="s">
        <v>599</v>
      </c>
      <c r="K11" s="541"/>
      <c r="L11" s="541"/>
    </row>
    <row r="12" spans="1:12" ht="15.75">
      <c r="A12" s="541" t="s">
        <v>807</v>
      </c>
      <c r="B12" s="520" t="s">
        <v>599</v>
      </c>
      <c r="C12" s="541"/>
      <c r="D12" s="520" t="s">
        <v>599</v>
      </c>
      <c r="E12" s="541"/>
      <c r="F12" s="520" t="s">
        <v>599</v>
      </c>
      <c r="G12" s="541"/>
      <c r="H12" s="524" t="s">
        <v>599</v>
      </c>
      <c r="I12" s="541"/>
      <c r="J12" s="520" t="s">
        <v>599</v>
      </c>
      <c r="K12" s="541"/>
      <c r="L12" s="541"/>
    </row>
    <row r="13" spans="1:12" ht="15.75">
      <c r="A13" s="1050"/>
      <c r="B13" s="1050"/>
      <c r="C13" s="1050"/>
      <c r="D13" s="1050"/>
      <c r="E13" s="1050"/>
      <c r="F13" s="1050"/>
      <c r="G13" s="1050"/>
      <c r="H13" s="1050"/>
      <c r="I13" s="1050"/>
      <c r="J13" s="1050"/>
      <c r="K13" s="1050"/>
      <c r="L13" s="1050"/>
    </row>
    <row r="14" spans="1:12" ht="15.75">
      <c r="A14" s="1044" t="s">
        <v>808</v>
      </c>
      <c r="B14" s="1044"/>
      <c r="C14" s="1044"/>
      <c r="D14" s="1044"/>
      <c r="E14" s="1044"/>
      <c r="F14" s="1044"/>
      <c r="G14" s="1044"/>
      <c r="H14" s="1044"/>
      <c r="I14" s="1044"/>
      <c r="J14" s="1044"/>
      <c r="K14" s="1044"/>
      <c r="L14" s="1044"/>
    </row>
    <row r="15" spans="1:12" ht="15.75">
      <c r="A15" s="1044" t="s">
        <v>809</v>
      </c>
      <c r="B15" s="1044"/>
      <c r="C15" s="1044"/>
      <c r="D15" s="1044"/>
      <c r="E15" s="1044"/>
      <c r="F15" s="1044"/>
      <c r="G15" s="1044"/>
      <c r="H15" s="1044"/>
      <c r="I15" s="1044"/>
      <c r="J15" s="1044"/>
      <c r="K15" s="1044"/>
      <c r="L15" s="1044"/>
    </row>
    <row r="16" spans="1:12" ht="15.75">
      <c r="A16" s="1051"/>
      <c r="B16" s="1051"/>
      <c r="C16" s="1051"/>
      <c r="D16" s="1051"/>
      <c r="E16" s="1051"/>
      <c r="F16" s="1051"/>
      <c r="G16" s="1051"/>
      <c r="H16" s="1051"/>
      <c r="I16" s="1051"/>
      <c r="J16" s="1051"/>
      <c r="K16" s="1051"/>
      <c r="L16" s="1051"/>
    </row>
    <row r="17" spans="1:12" ht="15.75" customHeight="1">
      <c r="A17" s="1052" t="s">
        <v>810</v>
      </c>
      <c r="B17" s="1052"/>
      <c r="C17" s="1052"/>
      <c r="D17" s="1052"/>
      <c r="E17" s="1052"/>
      <c r="F17" s="1052"/>
      <c r="G17" s="1052"/>
      <c r="H17" s="1052"/>
      <c r="I17" s="1052"/>
      <c r="J17" s="1052"/>
      <c r="K17" s="1052"/>
      <c r="L17" s="1052"/>
    </row>
    <row r="18" spans="1:12" ht="15.75">
      <c r="A18" s="1050"/>
      <c r="B18" s="1050"/>
      <c r="C18" s="1050"/>
      <c r="D18" s="1050"/>
      <c r="E18" s="1050"/>
      <c r="F18" s="1050"/>
      <c r="G18" s="1050"/>
      <c r="H18" s="464" t="s">
        <v>811</v>
      </c>
      <c r="I18" s="541"/>
      <c r="J18" s="464" t="s">
        <v>812</v>
      </c>
      <c r="K18" s="1050"/>
      <c r="L18" s="1050"/>
    </row>
    <row r="19" spans="1:12" ht="15.75">
      <c r="A19" s="1044" t="s">
        <v>813</v>
      </c>
      <c r="B19" s="1044"/>
      <c r="C19" s="1044"/>
      <c r="D19" s="1044"/>
      <c r="E19" s="1044"/>
      <c r="F19" s="1044"/>
      <c r="G19" s="541"/>
      <c r="H19" s="520" t="s">
        <v>599</v>
      </c>
      <c r="I19" s="541"/>
      <c r="J19" s="520" t="s">
        <v>599</v>
      </c>
      <c r="K19" s="1050"/>
      <c r="L19" s="1050"/>
    </row>
    <row r="20" spans="1:12" ht="15.75">
      <c r="A20" s="1044" t="s">
        <v>814</v>
      </c>
      <c r="B20" s="1044"/>
      <c r="C20" s="1044"/>
      <c r="D20" s="1044"/>
      <c r="E20" s="1044"/>
      <c r="F20" s="1044"/>
      <c r="G20" s="541"/>
      <c r="H20" s="520" t="s">
        <v>599</v>
      </c>
      <c r="I20" s="541"/>
      <c r="J20" s="520" t="s">
        <v>599</v>
      </c>
      <c r="K20" s="1050"/>
      <c r="L20" s="1050"/>
    </row>
    <row r="21" spans="1:12" ht="15.75">
      <c r="A21" s="1044" t="s">
        <v>815</v>
      </c>
      <c r="B21" s="1044"/>
      <c r="C21" s="1044"/>
      <c r="D21" s="1044"/>
      <c r="E21" s="1044"/>
      <c r="F21" s="1044"/>
      <c r="G21" s="541"/>
      <c r="H21" s="520" t="s">
        <v>599</v>
      </c>
      <c r="I21" s="541"/>
      <c r="J21" s="520" t="s">
        <v>599</v>
      </c>
      <c r="K21" s="1050"/>
      <c r="L21" s="1050"/>
    </row>
    <row r="22" spans="1:12" ht="15.75">
      <c r="A22" s="1044" t="s">
        <v>816</v>
      </c>
      <c r="B22" s="1044"/>
      <c r="C22" s="1044"/>
      <c r="D22" s="1044"/>
      <c r="E22" s="1044"/>
      <c r="F22" s="1044"/>
      <c r="G22" s="549"/>
      <c r="H22" s="520" t="s">
        <v>599</v>
      </c>
      <c r="I22" s="549"/>
      <c r="J22" s="520" t="s">
        <v>599</v>
      </c>
      <c r="K22" s="973"/>
      <c r="L22" s="973"/>
    </row>
    <row r="23" spans="1:12" ht="15.75">
      <c r="A23" s="1044" t="s">
        <v>817</v>
      </c>
      <c r="B23" s="1044"/>
      <c r="C23" s="1044"/>
      <c r="D23" s="1044"/>
      <c r="E23" s="1044"/>
      <c r="F23" s="1044"/>
      <c r="G23" s="541"/>
      <c r="H23" s="541"/>
      <c r="I23" s="541"/>
      <c r="J23" s="520" t="s">
        <v>599</v>
      </c>
      <c r="K23" s="1050"/>
      <c r="L23" s="1050"/>
    </row>
    <row r="24" spans="1:12" ht="15.75">
      <c r="A24" s="1050"/>
      <c r="B24" s="1050"/>
      <c r="C24" s="1050"/>
      <c r="D24" s="1050"/>
      <c r="E24" s="1050"/>
      <c r="F24" s="1050"/>
      <c r="G24" s="1050"/>
      <c r="H24" s="1050"/>
      <c r="I24" s="1050"/>
      <c r="J24" s="1050"/>
      <c r="K24" s="1050"/>
      <c r="L24" s="1050"/>
    </row>
    <row r="25" spans="1:12" ht="15.75">
      <c r="A25" s="1044" t="s">
        <v>818</v>
      </c>
      <c r="B25" s="1044"/>
      <c r="C25" s="1044"/>
      <c r="D25" s="1044"/>
      <c r="E25" s="1044"/>
      <c r="F25" s="1044"/>
      <c r="G25" s="1044"/>
      <c r="H25" s="1044"/>
      <c r="I25" s="1044"/>
      <c r="J25" s="1044"/>
      <c r="K25" s="1044"/>
      <c r="L25" s="1044"/>
    </row>
    <row r="26" spans="1:12" ht="15.75">
      <c r="A26" s="1044" t="s">
        <v>819</v>
      </c>
      <c r="B26" s="1044"/>
      <c r="C26" s="1044"/>
      <c r="D26" s="1044"/>
      <c r="E26" s="1044"/>
      <c r="F26" s="1044"/>
      <c r="G26" s="1044"/>
      <c r="H26" s="1044"/>
      <c r="I26" s="1044"/>
      <c r="J26" s="1044"/>
      <c r="K26" s="1044"/>
      <c r="L26" s="1044"/>
    </row>
    <row r="27" spans="1:12" ht="15.75">
      <c r="A27" s="1044" t="s">
        <v>820</v>
      </c>
      <c r="B27" s="1044"/>
      <c r="C27" s="1044"/>
      <c r="D27" s="1044"/>
      <c r="E27" s="1044"/>
      <c r="F27" s="1044"/>
      <c r="G27" s="1044"/>
      <c r="H27" s="1044"/>
      <c r="I27" s="1044"/>
      <c r="J27" s="1044"/>
      <c r="K27" s="1044"/>
      <c r="L27" s="1044"/>
    </row>
    <row r="28" spans="1:12" ht="15.75">
      <c r="A28" s="1044" t="s">
        <v>821</v>
      </c>
      <c r="B28" s="1044"/>
      <c r="C28" s="1044"/>
      <c r="D28" s="1044"/>
      <c r="E28" s="1044"/>
      <c r="F28" s="1044"/>
      <c r="G28" s="1044"/>
      <c r="H28" s="1044"/>
      <c r="I28" s="1044"/>
      <c r="J28" s="1044"/>
      <c r="K28" s="1044"/>
      <c r="L28" s="1044"/>
    </row>
    <row r="29" spans="1:12" ht="15.75">
      <c r="A29" s="1047"/>
      <c r="B29" s="1047"/>
      <c r="C29" s="1047"/>
      <c r="D29" s="1047"/>
      <c r="E29" s="1047"/>
      <c r="F29" s="1047"/>
      <c r="G29" s="1047"/>
      <c r="H29" s="1047"/>
      <c r="I29" s="1047"/>
      <c r="J29" s="1047"/>
      <c r="K29" s="1047"/>
      <c r="L29" s="1047"/>
    </row>
    <row r="30" spans="1:12" ht="15.75">
      <c r="A30" s="1048" t="s">
        <v>917</v>
      </c>
      <c r="B30" s="1048"/>
      <c r="C30" s="1048"/>
      <c r="D30" s="1048"/>
      <c r="E30" s="1048"/>
      <c r="F30" s="1048"/>
      <c r="G30" s="1048"/>
      <c r="H30" s="1048"/>
      <c r="I30" s="1048"/>
      <c r="J30" s="1048"/>
      <c r="K30" s="1048"/>
      <c r="L30" s="1048"/>
    </row>
    <row r="31" spans="1:12" ht="15.75">
      <c r="A31" s="549" t="s">
        <v>918</v>
      </c>
      <c r="B31" s="1017"/>
      <c r="C31" s="1017"/>
      <c r="D31" s="1044" t="s">
        <v>733</v>
      </c>
      <c r="E31" s="1044"/>
      <c r="F31" s="1044"/>
      <c r="G31" s="1044"/>
      <c r="H31" s="1044"/>
      <c r="I31" s="1044"/>
      <c r="J31" s="1044"/>
      <c r="K31" s="1044"/>
      <c r="L31" s="1044"/>
    </row>
    <row r="32" spans="1:12" ht="15.75">
      <c r="A32" s="541"/>
      <c r="B32" s="1044" t="s">
        <v>919</v>
      </c>
      <c r="C32" s="1044"/>
      <c r="D32" s="1044"/>
      <c r="E32" s="1044"/>
      <c r="F32" s="1044"/>
      <c r="G32" s="1044"/>
      <c r="H32" s="1044"/>
      <c r="I32" s="1044"/>
      <c r="J32" s="1044"/>
      <c r="K32" s="1044"/>
      <c r="L32" s="1044"/>
    </row>
    <row r="33" spans="1:12" ht="15.75">
      <c r="A33" s="1044"/>
      <c r="B33" s="1044"/>
      <c r="C33" s="1044"/>
      <c r="D33" s="1044"/>
      <c r="E33" s="1044"/>
      <c r="F33" s="1044"/>
      <c r="G33" s="1044"/>
      <c r="H33" s="1044"/>
      <c r="I33" s="1044"/>
      <c r="J33" s="1044"/>
      <c r="K33" s="1044"/>
      <c r="L33" s="1044"/>
    </row>
    <row r="34" spans="1:12" ht="15.75">
      <c r="A34" s="1049" t="s">
        <v>920</v>
      </c>
      <c r="B34" s="1049"/>
      <c r="C34" s="1049"/>
      <c r="D34" s="1049"/>
      <c r="E34" s="1049"/>
      <c r="F34" s="1049"/>
      <c r="G34" s="1049"/>
      <c r="H34" s="1049"/>
      <c r="I34" s="1049"/>
      <c r="J34" s="1049"/>
      <c r="K34" s="1049"/>
      <c r="L34" s="1049"/>
    </row>
    <row r="35" spans="1:12" ht="15.75">
      <c r="A35" s="520"/>
      <c r="B35" s="1044" t="s">
        <v>733</v>
      </c>
      <c r="C35" s="1044"/>
      <c r="D35" s="1044"/>
      <c r="E35" s="1044"/>
      <c r="F35" s="1044"/>
      <c r="G35" s="1044"/>
      <c r="H35" s="1044"/>
      <c r="I35" s="1044"/>
      <c r="J35" s="1044"/>
      <c r="K35" s="1044"/>
      <c r="L35" s="1044"/>
    </row>
    <row r="36" spans="1:12" ht="15.75">
      <c r="A36" s="1044" t="s">
        <v>921</v>
      </c>
      <c r="B36" s="1044"/>
      <c r="C36" s="1050"/>
      <c r="D36" s="1050"/>
      <c r="E36" s="1050"/>
      <c r="F36" s="1050"/>
      <c r="G36" s="1050"/>
      <c r="H36" s="1050"/>
      <c r="I36" s="1050"/>
      <c r="J36" s="1050"/>
      <c r="K36" s="1050"/>
      <c r="L36" s="1050"/>
    </row>
    <row r="37" spans="1:12" ht="15.75">
      <c r="A37" s="1046"/>
      <c r="B37" s="1046"/>
      <c r="C37" s="1046"/>
      <c r="D37" s="1046"/>
      <c r="E37" s="1046"/>
      <c r="F37" s="1046"/>
      <c r="G37" s="1046"/>
      <c r="H37" s="1046"/>
      <c r="I37" s="1046"/>
      <c r="J37" s="1046"/>
      <c r="K37" s="1046"/>
      <c r="L37" s="1046"/>
    </row>
    <row r="38" spans="1:12" ht="15.75">
      <c r="A38" s="973" t="s">
        <v>826</v>
      </c>
      <c r="B38" s="973"/>
      <c r="C38" s="973"/>
      <c r="D38" s="973"/>
      <c r="E38" s="973"/>
      <c r="F38" s="973"/>
      <c r="G38" s="973"/>
      <c r="H38" s="973"/>
      <c r="I38" s="973"/>
      <c r="J38" s="973"/>
      <c r="K38" s="973"/>
      <c r="L38" s="973"/>
    </row>
    <row r="39" spans="1:12" ht="15.75">
      <c r="A39" s="1044" t="s">
        <v>827</v>
      </c>
      <c r="B39" s="1044"/>
      <c r="C39" s="1044"/>
      <c r="D39" s="1044"/>
      <c r="E39" s="1044"/>
      <c r="F39" s="1044"/>
      <c r="G39" s="1044"/>
      <c r="H39" s="1044"/>
      <c r="I39" s="1044"/>
      <c r="J39" s="1044"/>
      <c r="K39" s="1044"/>
      <c r="L39" s="1044"/>
    </row>
    <row r="40" spans="1:12" ht="15.75">
      <c r="A40" s="1044" t="s">
        <v>828</v>
      </c>
      <c r="B40" s="1044"/>
      <c r="C40" s="1044"/>
      <c r="D40" s="1044"/>
      <c r="E40" s="1044"/>
      <c r="F40" s="1044"/>
      <c r="G40" s="1044"/>
      <c r="H40" s="1044"/>
      <c r="I40" s="1044"/>
      <c r="J40" s="1044"/>
      <c r="K40" s="1044"/>
      <c r="L40" s="1044"/>
    </row>
    <row r="41" spans="1:12" ht="15.75">
      <c r="A41" s="1044" t="s">
        <v>829</v>
      </c>
      <c r="B41" s="1044"/>
      <c r="C41" s="1044"/>
      <c r="D41" s="1044"/>
      <c r="E41" s="1044"/>
      <c r="F41" s="1044"/>
      <c r="G41" s="1044"/>
      <c r="H41" s="1044"/>
      <c r="I41" s="1044"/>
      <c r="J41" s="1044"/>
      <c r="K41" s="1044"/>
      <c r="L41" s="1044"/>
    </row>
    <row r="42" spans="1:12" ht="15.75">
      <c r="A42" s="541"/>
      <c r="B42" s="1044" t="s">
        <v>830</v>
      </c>
      <c r="C42" s="1044"/>
      <c r="D42" s="1044"/>
      <c r="E42" s="1044"/>
      <c r="F42" s="1044"/>
      <c r="G42" s="1044"/>
      <c r="H42" s="1044"/>
      <c r="I42" s="541"/>
      <c r="J42" s="520" t="s">
        <v>599</v>
      </c>
      <c r="K42" s="541"/>
      <c r="L42" s="541"/>
    </row>
    <row r="43" spans="1:13" ht="15.75">
      <c r="A43" s="541"/>
      <c r="B43" s="1045" t="s">
        <v>831</v>
      </c>
      <c r="C43" s="1045"/>
      <c r="D43" s="1045"/>
      <c r="E43" s="1045"/>
      <c r="F43" s="1045"/>
      <c r="G43" s="1045"/>
      <c r="H43" s="1045"/>
      <c r="I43" s="550"/>
      <c r="J43" s="520" t="s">
        <v>599</v>
      </c>
      <c r="K43" s="550"/>
      <c r="L43" s="550"/>
      <c r="M43" s="232"/>
    </row>
    <row r="44" spans="1:12" ht="12.75" customHeight="1">
      <c r="A44" s="541"/>
      <c r="B44" s="541"/>
      <c r="C44" s="541"/>
      <c r="D44" s="541"/>
      <c r="E44" s="541"/>
      <c r="F44" s="541"/>
      <c r="G44" s="541"/>
      <c r="H44" s="541"/>
      <c r="I44" s="541"/>
      <c r="J44" s="541"/>
      <c r="K44" s="541"/>
      <c r="L44" s="541"/>
    </row>
    <row r="45" spans="1:12" ht="12.75" customHeight="1">
      <c r="A45" s="971" t="s">
        <v>922</v>
      </c>
      <c r="B45" s="971"/>
      <c r="C45" s="971"/>
      <c r="D45" s="971"/>
      <c r="E45" s="971"/>
      <c r="F45" s="971"/>
      <c r="G45" s="971"/>
      <c r="H45" s="971"/>
      <c r="I45" s="971"/>
      <c r="J45" s="971"/>
      <c r="K45" s="971"/>
      <c r="L45" s="971"/>
    </row>
    <row r="46" spans="1:12" ht="12.75" customHeight="1">
      <c r="A46" s="541"/>
      <c r="B46" s="541"/>
      <c r="C46" s="541"/>
      <c r="D46" s="541"/>
      <c r="E46" s="541"/>
      <c r="F46" s="541"/>
      <c r="G46" s="541"/>
      <c r="H46" s="541"/>
      <c r="I46" s="541"/>
      <c r="J46" s="541"/>
      <c r="K46" s="541"/>
      <c r="L46" s="541"/>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7">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08" t="s">
        <v>923</v>
      </c>
      <c r="B1" s="1008"/>
      <c r="C1" s="1008"/>
      <c r="D1" s="1008"/>
      <c r="E1" s="1008"/>
      <c r="F1" s="1008"/>
      <c r="G1" s="1008"/>
      <c r="H1" s="1008"/>
      <c r="I1" s="1008"/>
    </row>
    <row r="2" spans="1:9" ht="15">
      <c r="A2" s="1053" t="s">
        <v>924</v>
      </c>
      <c r="B2" s="1053"/>
      <c r="C2" s="1053"/>
      <c r="D2" s="1053"/>
      <c r="E2" s="1053"/>
      <c r="F2" s="1053"/>
      <c r="G2" s="1053"/>
      <c r="H2" s="1053"/>
      <c r="I2" s="1053"/>
    </row>
    <row r="3" spans="1:9" ht="12.75">
      <c r="A3" s="512"/>
      <c r="B3" s="512"/>
      <c r="C3" s="512"/>
      <c r="D3" s="512"/>
      <c r="E3" s="512"/>
      <c r="F3" s="512"/>
      <c r="G3" s="512"/>
      <c r="H3" s="512"/>
      <c r="I3" s="512"/>
    </row>
    <row r="4" spans="1:9" ht="33">
      <c r="A4" s="1011" t="s">
        <v>891</v>
      </c>
      <c r="B4" s="1011"/>
      <c r="C4" s="1011"/>
      <c r="D4" s="1011"/>
      <c r="E4" s="1011"/>
      <c r="F4" s="1011"/>
      <c r="G4" s="1011"/>
      <c r="H4" s="1011"/>
      <c r="I4" s="1011"/>
    </row>
    <row r="5" spans="1:9" ht="14.25" customHeight="1">
      <c r="A5" s="1011" t="s">
        <v>925</v>
      </c>
      <c r="B5" s="1011"/>
      <c r="C5" s="1011"/>
      <c r="D5" s="1011"/>
      <c r="E5" s="1011"/>
      <c r="F5" s="1011"/>
      <c r="G5" s="1011"/>
      <c r="H5" s="1011"/>
      <c r="I5" s="1011"/>
    </row>
    <row r="6" spans="1:9" ht="14.25" customHeight="1">
      <c r="A6" s="1011"/>
      <c r="B6" s="1011"/>
      <c r="C6" s="1011"/>
      <c r="D6" s="1011"/>
      <c r="E6" s="1011"/>
      <c r="F6" s="1011"/>
      <c r="G6" s="1011"/>
      <c r="H6" s="1011"/>
      <c r="I6" s="1011"/>
    </row>
    <row r="7" spans="1:9" ht="12.75">
      <c r="A7" s="1004"/>
      <c r="B7" s="1004"/>
      <c r="C7" s="1004"/>
      <c r="D7" s="1004"/>
      <c r="E7" s="1004"/>
      <c r="F7" s="1004"/>
      <c r="G7" s="1004"/>
      <c r="H7" s="1004"/>
      <c r="I7" s="1004"/>
    </row>
    <row r="8" spans="1:9" ht="15">
      <c r="A8" s="494" t="s">
        <v>638</v>
      </c>
      <c r="B8" s="1003" t="str">
        <f>(eff_desc)</f>
        <v>GLI-LIPSCOMB COUNTY (2023)</v>
      </c>
      <c r="C8" s="1003"/>
      <c r="D8" s="1003"/>
      <c r="E8" s="1003"/>
      <c r="F8" s="1003"/>
      <c r="G8" s="1003"/>
      <c r="H8" s="1003"/>
      <c r="I8" s="1003"/>
    </row>
    <row r="9" spans="1:9" ht="15">
      <c r="A9" s="986" t="s">
        <v>893</v>
      </c>
      <c r="B9" s="986"/>
      <c r="C9" s="986"/>
      <c r="D9" s="540">
        <f>(timeofmeeting)</f>
        <v>0</v>
      </c>
      <c r="E9" s="1056">
        <f>(dateofmeeting)</f>
        <v>0</v>
      </c>
      <c r="F9" s="1056"/>
      <c r="G9" s="1056"/>
      <c r="H9" s="551"/>
      <c r="I9" s="551"/>
    </row>
    <row r="10" spans="1:9" ht="15">
      <c r="A10" s="476" t="s">
        <v>762</v>
      </c>
      <c r="B10" s="1003">
        <f>(nameofroom_building_physicallocation)</f>
        <v>0</v>
      </c>
      <c r="C10" s="1003"/>
      <c r="D10" s="1003"/>
      <c r="E10" s="1003"/>
      <c r="F10" s="1003"/>
      <c r="G10" s="1003"/>
      <c r="H10" s="1003"/>
      <c r="I10" s="1003"/>
    </row>
    <row r="11" spans="1:9" ht="15">
      <c r="A11" s="1003">
        <f>(city_state)</f>
        <v>0</v>
      </c>
      <c r="B11" s="1003"/>
      <c r="C11" s="1003"/>
      <c r="D11" s="1003"/>
      <c r="E11" s="1003"/>
      <c r="F11" s="1003"/>
      <c r="G11" s="1003"/>
      <c r="H11" s="1003"/>
      <c r="I11" s="1003"/>
    </row>
    <row r="12" spans="1:9" ht="15">
      <c r="A12" s="986"/>
      <c r="B12" s="986"/>
      <c r="C12" s="986"/>
      <c r="D12" s="986"/>
      <c r="E12" s="986"/>
      <c r="F12" s="986"/>
      <c r="G12" s="986"/>
      <c r="H12" s="986"/>
      <c r="I12" s="986"/>
    </row>
    <row r="13" spans="1:9" ht="15">
      <c r="A13" s="986"/>
      <c r="B13" s="986"/>
      <c r="C13" s="986"/>
      <c r="D13" s="986"/>
      <c r="E13" s="986"/>
      <c r="F13" s="986"/>
      <c r="G13" s="986"/>
      <c r="H13" s="986"/>
      <c r="I13" s="986"/>
    </row>
    <row r="14" spans="1:9" ht="14.25">
      <c r="A14" s="990" t="s">
        <v>926</v>
      </c>
      <c r="B14" s="990"/>
      <c r="C14" s="990"/>
      <c r="D14" s="990"/>
      <c r="E14" s="990"/>
      <c r="F14" s="990"/>
      <c r="G14" s="990"/>
      <c r="H14" s="990"/>
      <c r="I14" s="990"/>
    </row>
    <row r="15" spans="1:9" ht="14.25">
      <c r="A15" s="990" t="s">
        <v>927</v>
      </c>
      <c r="B15" s="990"/>
      <c r="C15" s="990"/>
      <c r="D15" s="990"/>
      <c r="E15" s="990"/>
      <c r="F15" s="990"/>
      <c r="G15" s="990"/>
      <c r="H15" s="990"/>
      <c r="I15" s="990"/>
    </row>
    <row r="16" spans="1:9" ht="15">
      <c r="A16" s="989"/>
      <c r="B16" s="989"/>
      <c r="C16" s="989"/>
      <c r="D16" s="989"/>
      <c r="E16" s="989"/>
      <c r="F16" s="989"/>
      <c r="G16" s="989"/>
      <c r="H16" s="989"/>
      <c r="I16" s="989"/>
    </row>
    <row r="17" spans="1:9" ht="15">
      <c r="A17" s="1003"/>
      <c r="B17" s="1003"/>
      <c r="C17" s="1003"/>
      <c r="D17" s="1003"/>
      <c r="E17" s="1003"/>
      <c r="F17" s="1003"/>
      <c r="G17" s="1003"/>
      <c r="H17" s="1003"/>
      <c r="I17" s="1003"/>
    </row>
    <row r="18" spans="1:9" ht="15">
      <c r="A18" s="997"/>
      <c r="B18" s="997"/>
      <c r="C18" s="997"/>
      <c r="D18" s="997"/>
      <c r="E18" s="997"/>
      <c r="F18" s="997"/>
      <c r="G18" s="997"/>
      <c r="H18" s="997"/>
      <c r="I18" s="997"/>
    </row>
    <row r="19" spans="1:9" ht="15">
      <c r="A19" s="989"/>
      <c r="B19" s="989"/>
      <c r="C19" s="989"/>
      <c r="D19" s="989"/>
      <c r="E19" s="989"/>
      <c r="F19" s="989"/>
      <c r="G19" s="989"/>
      <c r="H19" s="989"/>
      <c r="I19" s="989"/>
    </row>
    <row r="20" spans="1:9" ht="14.25">
      <c r="A20" s="1001" t="s">
        <v>775</v>
      </c>
      <c r="B20" s="1001"/>
      <c r="C20" s="1001"/>
      <c r="D20" s="1001"/>
      <c r="E20" s="1001"/>
      <c r="F20" s="1001"/>
      <c r="G20" s="1001"/>
      <c r="H20" s="1001"/>
      <c r="I20" s="1001"/>
    </row>
    <row r="21" spans="1:9" ht="15">
      <c r="A21" s="989"/>
      <c r="B21" s="989"/>
      <c r="C21" s="989"/>
      <c r="D21" s="989"/>
      <c r="E21" s="989"/>
      <c r="F21" s="989"/>
      <c r="G21" s="989"/>
      <c r="H21" s="989"/>
      <c r="I21" s="989"/>
    </row>
    <row r="22" spans="1:9" ht="15">
      <c r="A22" s="986" t="s">
        <v>776</v>
      </c>
      <c r="B22" s="986"/>
      <c r="C22" s="986"/>
      <c r="D22" s="986"/>
      <c r="E22" s="986"/>
      <c r="F22" s="986"/>
      <c r="G22" s="986"/>
      <c r="H22" s="986"/>
      <c r="I22" s="986"/>
    </row>
    <row r="23" spans="1:9" ht="15">
      <c r="A23" s="986" t="s">
        <v>777</v>
      </c>
      <c r="B23" s="986"/>
      <c r="C23" s="986"/>
      <c r="D23" s="986"/>
      <c r="E23" s="986"/>
      <c r="F23" s="986"/>
      <c r="G23" s="986"/>
      <c r="H23" s="986"/>
      <c r="I23" s="986"/>
    </row>
    <row r="24" spans="1:9" ht="15">
      <c r="A24" s="986" t="s">
        <v>778</v>
      </c>
      <c r="B24" s="986"/>
      <c r="C24" s="986"/>
      <c r="D24" s="986"/>
      <c r="E24" s="986"/>
      <c r="F24" s="986"/>
      <c r="G24" s="986"/>
      <c r="H24" s="986"/>
      <c r="I24" s="986"/>
    </row>
    <row r="25" spans="1:9" ht="15">
      <c r="A25" s="986"/>
      <c r="B25" s="986"/>
      <c r="C25" s="986"/>
      <c r="D25" s="986"/>
      <c r="E25" s="986"/>
      <c r="F25" s="986"/>
      <c r="G25" s="986"/>
      <c r="H25" s="986"/>
      <c r="I25" s="986"/>
    </row>
    <row r="26" spans="1:9" ht="15">
      <c r="A26" s="986" t="s">
        <v>779</v>
      </c>
      <c r="B26" s="986"/>
      <c r="C26" s="986"/>
      <c r="D26" s="552"/>
      <c r="E26" s="476" t="s">
        <v>928</v>
      </c>
      <c r="F26" s="552"/>
      <c r="G26" s="476" t="s">
        <v>929</v>
      </c>
      <c r="H26" s="989"/>
      <c r="I26" s="989"/>
    </row>
    <row r="27" spans="1:9" ht="15">
      <c r="A27" s="986" t="s">
        <v>782</v>
      </c>
      <c r="B27" s="986"/>
      <c r="C27" s="986"/>
      <c r="D27" s="553"/>
      <c r="E27" s="476" t="s">
        <v>928</v>
      </c>
      <c r="F27" s="554"/>
      <c r="G27" s="476" t="s">
        <v>929</v>
      </c>
      <c r="H27" s="989"/>
      <c r="I27" s="989"/>
    </row>
    <row r="28" spans="1:9" ht="15">
      <c r="A28" s="986" t="s">
        <v>783</v>
      </c>
      <c r="B28" s="986"/>
      <c r="C28" s="986"/>
      <c r="D28" s="553"/>
      <c r="E28" s="476" t="s">
        <v>928</v>
      </c>
      <c r="F28" s="553"/>
      <c r="G28" s="476" t="s">
        <v>929</v>
      </c>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9"/>
      <c r="B31" s="989"/>
      <c r="C31" s="989"/>
      <c r="D31" s="989"/>
      <c r="E31" s="989"/>
      <c r="F31" s="989"/>
      <c r="G31" s="989"/>
      <c r="H31" s="989"/>
      <c r="I31" s="989"/>
    </row>
    <row r="32" spans="1:9" ht="15">
      <c r="A32" s="989"/>
      <c r="B32" s="989"/>
      <c r="C32" s="989"/>
      <c r="D32" s="989"/>
      <c r="E32" s="989"/>
      <c r="F32" s="989"/>
      <c r="G32" s="989"/>
      <c r="H32" s="989"/>
      <c r="I32" s="989"/>
    </row>
    <row r="33" spans="1:9" ht="15">
      <c r="A33" s="989"/>
      <c r="B33" s="989"/>
      <c r="C33" s="989"/>
      <c r="D33" s="989"/>
      <c r="E33" s="989"/>
      <c r="F33" s="989"/>
      <c r="G33" s="989"/>
      <c r="H33" s="989"/>
      <c r="I33" s="989"/>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1057"/>
      <c r="B36" s="1057"/>
      <c r="C36" s="1057"/>
      <c r="D36" s="1057"/>
      <c r="E36" s="1057"/>
      <c r="F36" s="1057"/>
      <c r="G36" s="1057"/>
      <c r="H36" s="1057"/>
      <c r="I36" s="1057"/>
    </row>
    <row r="37" spans="1:9" ht="15">
      <c r="A37" s="989"/>
      <c r="B37" s="989"/>
      <c r="C37" s="989"/>
      <c r="D37" s="989"/>
      <c r="E37" s="989"/>
      <c r="F37" s="989"/>
      <c r="G37" s="989"/>
      <c r="H37" s="989"/>
      <c r="I37" s="989"/>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c r="B40" s="986"/>
      <c r="C40" s="986"/>
      <c r="D40" s="986"/>
      <c r="E40" s="986"/>
      <c r="F40" s="986"/>
      <c r="G40" s="986"/>
      <c r="H40" s="986"/>
      <c r="I40" s="986"/>
    </row>
    <row r="41" spans="1:9" ht="15">
      <c r="A41" s="989"/>
      <c r="B41" s="989"/>
      <c r="C41" s="989"/>
      <c r="D41" s="989"/>
      <c r="E41" s="989"/>
      <c r="F41" s="989"/>
      <c r="G41" s="989"/>
      <c r="H41" s="989"/>
      <c r="I41" s="989"/>
    </row>
    <row r="42" spans="1:9" ht="15">
      <c r="A42" s="986"/>
      <c r="B42" s="986"/>
      <c r="C42" s="986"/>
      <c r="D42" s="986"/>
      <c r="E42" s="986"/>
      <c r="F42" s="986"/>
      <c r="G42" s="986"/>
      <c r="H42" s="986"/>
      <c r="I42" s="986"/>
    </row>
    <row r="43" spans="1:9" ht="14.25">
      <c r="A43" s="990"/>
      <c r="B43" s="990"/>
      <c r="C43" s="990"/>
      <c r="D43" s="990"/>
      <c r="E43" s="990"/>
      <c r="F43" s="990"/>
      <c r="G43" s="990"/>
      <c r="H43" s="990"/>
      <c r="I43" s="990"/>
    </row>
    <row r="44" spans="1:9" ht="15">
      <c r="A44" s="989"/>
      <c r="B44" s="989"/>
      <c r="C44" s="989"/>
      <c r="D44" s="989"/>
      <c r="E44" s="989"/>
      <c r="F44" s="989"/>
      <c r="G44" s="989"/>
      <c r="H44" s="989"/>
      <c r="I44" s="989"/>
    </row>
    <row r="45" spans="1:13" ht="15">
      <c r="A45" s="986"/>
      <c r="B45" s="991"/>
      <c r="C45" s="991"/>
      <c r="D45" s="991"/>
      <c r="E45" s="991"/>
      <c r="F45" s="991"/>
      <c r="G45" s="991"/>
      <c r="H45" s="991"/>
      <c r="I45" s="991"/>
      <c r="J45" s="232"/>
      <c r="K45" s="232"/>
      <c r="L45" s="232"/>
      <c r="M45" s="232"/>
    </row>
    <row r="46" spans="1:9" ht="15">
      <c r="A46" s="986"/>
      <c r="B46" s="986"/>
      <c r="C46" s="986"/>
      <c r="D46" s="986"/>
      <c r="E46" s="986"/>
      <c r="F46" s="986"/>
      <c r="G46" s="986"/>
      <c r="H46" s="986"/>
      <c r="I46" s="986"/>
    </row>
    <row r="47" spans="1:9" ht="15">
      <c r="A47" s="986"/>
      <c r="B47" s="986"/>
      <c r="C47" s="986"/>
      <c r="D47" s="986"/>
      <c r="E47" s="986"/>
      <c r="F47" s="986"/>
      <c r="G47" s="986"/>
      <c r="H47" s="986"/>
      <c r="I47" s="986"/>
    </row>
    <row r="48" spans="1:9" ht="15">
      <c r="A48" s="986"/>
      <c r="B48" s="986"/>
      <c r="C48" s="986"/>
      <c r="D48" s="986"/>
      <c r="E48" s="986"/>
      <c r="F48" s="986"/>
      <c r="G48" s="986"/>
      <c r="H48" s="986"/>
      <c r="I48" s="986"/>
    </row>
    <row r="49" spans="1:9" ht="15">
      <c r="A49" s="986"/>
      <c r="B49" s="986"/>
      <c r="C49" s="986"/>
      <c r="D49" s="986"/>
      <c r="E49" s="986"/>
      <c r="F49" s="986"/>
      <c r="G49" s="986"/>
      <c r="H49" s="986"/>
      <c r="I49" s="986"/>
    </row>
    <row r="50" spans="1:9" ht="15">
      <c r="A50" s="986"/>
      <c r="B50" s="986"/>
      <c r="C50" s="986"/>
      <c r="D50" s="986"/>
      <c r="E50" s="986"/>
      <c r="F50" s="986"/>
      <c r="G50" s="986"/>
      <c r="H50" s="986"/>
      <c r="I50" s="986"/>
    </row>
    <row r="51" spans="1:9" ht="15">
      <c r="A51" s="986" t="s">
        <v>930</v>
      </c>
      <c r="B51" s="986"/>
      <c r="C51" s="986"/>
      <c r="D51" s="986"/>
      <c r="E51" s="986"/>
      <c r="F51" s="986"/>
      <c r="G51" s="986"/>
      <c r="H51" s="986"/>
      <c r="I51" s="986"/>
    </row>
    <row r="52" spans="1:9" ht="15">
      <c r="A52" s="986"/>
      <c r="B52" s="986"/>
      <c r="C52" s="986"/>
      <c r="D52" s="986"/>
      <c r="E52" s="986"/>
      <c r="F52" s="986"/>
      <c r="G52" s="986"/>
      <c r="H52" s="986"/>
      <c r="I52" s="986"/>
    </row>
    <row r="53" spans="1:9" ht="15">
      <c r="A53" s="1054" t="s">
        <v>931</v>
      </c>
      <c r="B53" s="1054"/>
      <c r="C53" s="1054"/>
      <c r="D53" s="1054"/>
      <c r="E53" s="1054"/>
      <c r="F53" s="1054"/>
      <c r="G53" s="1054"/>
      <c r="H53" s="1054"/>
      <c r="I53" s="1054"/>
    </row>
    <row r="54" spans="1:9" ht="14.25">
      <c r="A54" s="1055" t="s">
        <v>618</v>
      </c>
      <c r="B54" s="1055"/>
      <c r="C54" s="1055"/>
      <c r="D54" s="1055"/>
      <c r="E54" s="1055"/>
      <c r="F54" s="1055"/>
      <c r="G54" s="1055"/>
      <c r="H54" s="1055"/>
      <c r="I54" s="1055"/>
    </row>
    <row r="55" spans="1:9" ht="15">
      <c r="A55" s="1054" t="s">
        <v>932</v>
      </c>
      <c r="B55" s="1054"/>
      <c r="C55" s="1054"/>
      <c r="D55" s="1054"/>
      <c r="E55" s="1054"/>
      <c r="F55" s="1054"/>
      <c r="G55" s="1054"/>
      <c r="H55" s="1054"/>
      <c r="I55" s="1054"/>
    </row>
    <row r="56" spans="1:9" ht="15">
      <c r="A56" s="494"/>
      <c r="B56" s="494"/>
      <c r="C56" s="494"/>
      <c r="D56" s="494"/>
      <c r="E56" s="494"/>
      <c r="F56" s="494"/>
      <c r="G56" s="494"/>
      <c r="H56" s="494"/>
      <c r="I56" s="494"/>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933</v>
      </c>
      <c r="B1" s="1008"/>
      <c r="C1" s="1008"/>
      <c r="D1" s="1008"/>
      <c r="E1" s="1008"/>
      <c r="F1" s="1008"/>
      <c r="G1" s="1008"/>
      <c r="H1" s="1008"/>
      <c r="I1" s="1008"/>
    </row>
    <row r="2" spans="1:9" ht="33">
      <c r="A2" s="503"/>
      <c r="B2" s="503"/>
      <c r="C2" s="1011" t="s">
        <v>934</v>
      </c>
      <c r="D2" s="1011"/>
      <c r="E2" s="1011"/>
      <c r="F2" s="503">
        <f>(eff_apyr)</f>
        <v>2023</v>
      </c>
      <c r="G2" s="1061" t="s">
        <v>935</v>
      </c>
      <c r="H2" s="1061"/>
      <c r="I2" s="503"/>
    </row>
    <row r="3" spans="1:9" ht="14.25" customHeight="1">
      <c r="A3" s="1011" t="s">
        <v>936</v>
      </c>
      <c r="B3" s="1011"/>
      <c r="C3" s="1011"/>
      <c r="D3" s="1011"/>
      <c r="E3" s="1011"/>
      <c r="F3" s="1011"/>
      <c r="G3" s="1011"/>
      <c r="H3" s="1011"/>
      <c r="I3" s="1011"/>
    </row>
    <row r="4" spans="1:9" ht="1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5">
      <c r="A7" s="989"/>
      <c r="B7" s="989"/>
      <c r="C7" s="989"/>
      <c r="D7" s="989"/>
      <c r="E7" s="989"/>
      <c r="F7" s="989"/>
      <c r="G7" s="989"/>
      <c r="H7" s="989"/>
      <c r="I7" s="989"/>
    </row>
    <row r="8" spans="1:9" ht="15">
      <c r="A8" s="494" t="s">
        <v>937</v>
      </c>
      <c r="B8" s="1060"/>
      <c r="C8" s="1060"/>
      <c r="D8" s="986" t="s">
        <v>938</v>
      </c>
      <c r="E8" s="986"/>
      <c r="F8" s="986"/>
      <c r="G8" s="986"/>
      <c r="H8" s="986"/>
      <c r="I8" s="986"/>
    </row>
    <row r="9" spans="1:9" ht="15">
      <c r="A9" s="1003">
        <f>(countyormunicipality)</f>
        <v>0</v>
      </c>
      <c r="B9" s="1003"/>
      <c r="C9" s="1003"/>
      <c r="D9" s="1003"/>
      <c r="E9" s="1003"/>
      <c r="F9" s="986" t="s">
        <v>939</v>
      </c>
      <c r="G9" s="986"/>
      <c r="H9" s="986"/>
      <c r="I9" s="986"/>
    </row>
    <row r="10" spans="1:9" ht="15">
      <c r="A10" s="986"/>
      <c r="B10" s="986"/>
      <c r="C10" s="986"/>
      <c r="D10" s="986"/>
      <c r="E10" s="986"/>
      <c r="F10" s="986"/>
      <c r="G10" s="986"/>
      <c r="H10" s="986"/>
      <c r="I10" s="986"/>
    </row>
    <row r="11" spans="1:9" ht="15">
      <c r="A11" s="989"/>
      <c r="B11" s="989"/>
      <c r="C11" s="989"/>
      <c r="D11" s="989"/>
      <c r="E11" s="989"/>
      <c r="F11" s="989"/>
      <c r="G11" s="989"/>
      <c r="H11" s="989"/>
      <c r="I11" s="989"/>
    </row>
    <row r="12" spans="1:9" ht="15">
      <c r="A12" s="989"/>
      <c r="B12" s="986" t="s">
        <v>940</v>
      </c>
      <c r="C12" s="986"/>
      <c r="D12" s="986"/>
      <c r="E12" s="555" t="s">
        <v>599</v>
      </c>
      <c r="F12" s="556"/>
      <c r="G12" s="476" t="s">
        <v>941</v>
      </c>
      <c r="H12" s="989"/>
      <c r="I12" s="989"/>
    </row>
    <row r="13" spans="1:9" ht="15">
      <c r="A13" s="989"/>
      <c r="B13" s="986" t="s">
        <v>942</v>
      </c>
      <c r="C13" s="986"/>
      <c r="D13" s="986"/>
      <c r="E13" s="477" t="s">
        <v>599</v>
      </c>
      <c r="F13" s="557"/>
      <c r="G13" s="476" t="s">
        <v>941</v>
      </c>
      <c r="H13" s="989"/>
      <c r="I13" s="989"/>
    </row>
    <row r="14" spans="1:9" ht="15">
      <c r="A14" s="989"/>
      <c r="B14" s="986" t="s">
        <v>943</v>
      </c>
      <c r="C14" s="986"/>
      <c r="D14" s="986"/>
      <c r="E14" s="477" t="s">
        <v>599</v>
      </c>
      <c r="F14" s="557"/>
      <c r="G14" s="476" t="s">
        <v>941</v>
      </c>
      <c r="H14" s="989"/>
      <c r="I14" s="989"/>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c r="B17" s="986"/>
      <c r="C17" s="986"/>
      <c r="D17" s="986"/>
      <c r="E17" s="986"/>
      <c r="F17" s="986"/>
      <c r="G17" s="986"/>
      <c r="H17" s="986"/>
      <c r="I17" s="986"/>
    </row>
    <row r="18" spans="1:9" ht="15">
      <c r="A18" s="986" t="s">
        <v>944</v>
      </c>
      <c r="B18" s="986"/>
      <c r="C18" s="986"/>
      <c r="D18" s="986"/>
      <c r="E18" s="986"/>
      <c r="F18" s="986"/>
      <c r="G18" s="986"/>
      <c r="H18" s="986"/>
      <c r="I18" s="986"/>
    </row>
    <row r="19" spans="1:9" ht="15">
      <c r="A19" s="1003">
        <f>(countyormunicipality)</f>
        <v>0</v>
      </c>
      <c r="B19" s="1003"/>
      <c r="C19" s="986" t="s">
        <v>945</v>
      </c>
      <c r="D19" s="986"/>
      <c r="E19" s="986"/>
      <c r="F19" s="986"/>
      <c r="G19" s="495">
        <f>(eff_txyr)</f>
        <v>2022</v>
      </c>
      <c r="H19" s="986" t="s">
        <v>946</v>
      </c>
      <c r="I19" s="986"/>
    </row>
    <row r="20" spans="1:9" ht="15">
      <c r="A20" s="494" t="s">
        <v>947</v>
      </c>
      <c r="B20" s="1003">
        <f>(eff_apyr)</f>
        <v>2023</v>
      </c>
      <c r="C20" s="1003"/>
      <c r="D20" s="986" t="s">
        <v>948</v>
      </c>
      <c r="E20" s="986"/>
      <c r="F20" s="986"/>
      <c r="G20" s="986"/>
      <c r="H20" s="986"/>
      <c r="I20" s="986"/>
    </row>
    <row r="21" spans="1:9" ht="15">
      <c r="A21" s="989"/>
      <c r="B21" s="989"/>
      <c r="C21" s="989"/>
      <c r="D21" s="989"/>
      <c r="E21" s="989"/>
      <c r="F21" s="989"/>
      <c r="G21" s="989"/>
      <c r="H21" s="989"/>
      <c r="I21" s="989"/>
    </row>
    <row r="22" spans="1:9" ht="15">
      <c r="A22" s="989"/>
      <c r="B22" s="989"/>
      <c r="C22" s="989"/>
      <c r="D22" s="989"/>
      <c r="E22" s="989"/>
      <c r="F22" s="989"/>
      <c r="G22" s="989"/>
      <c r="H22" s="989"/>
      <c r="I22" s="989"/>
    </row>
    <row r="23" spans="1:9" ht="15">
      <c r="A23" s="986"/>
      <c r="B23" s="986"/>
      <c r="C23" s="986"/>
      <c r="D23" s="986"/>
      <c r="E23" s="986"/>
      <c r="F23" s="986"/>
      <c r="G23" s="986"/>
      <c r="H23" s="986"/>
      <c r="I23" s="986"/>
    </row>
    <row r="24" spans="1:9" ht="15">
      <c r="A24" s="989"/>
      <c r="B24" s="989"/>
      <c r="C24" s="989"/>
      <c r="D24" s="989"/>
      <c r="E24" s="989"/>
      <c r="F24" s="989"/>
      <c r="G24" s="989"/>
      <c r="H24" s="989"/>
      <c r="I24" s="989"/>
    </row>
    <row r="25" spans="1:9" ht="14.25">
      <c r="A25" s="990" t="s">
        <v>949</v>
      </c>
      <c r="B25" s="990"/>
      <c r="C25" s="990"/>
      <c r="D25" s="990"/>
      <c r="E25" s="990"/>
      <c r="F25" s="990"/>
      <c r="G25" s="990"/>
      <c r="H25" s="990"/>
      <c r="I25" s="990"/>
    </row>
    <row r="26" spans="1:9" ht="15">
      <c r="A26" s="989" t="s">
        <v>950</v>
      </c>
      <c r="B26" s="989"/>
      <c r="C26" s="989"/>
      <c r="D26" s="989"/>
      <c r="E26" s="989"/>
      <c r="F26" s="989"/>
      <c r="G26" s="989"/>
      <c r="H26" s="989"/>
      <c r="I26" s="989"/>
    </row>
    <row r="27" spans="1:9" ht="15">
      <c r="A27" s="989"/>
      <c r="B27" s="989"/>
      <c r="C27" s="989"/>
      <c r="D27" s="989"/>
      <c r="E27" s="989"/>
      <c r="F27" s="989"/>
      <c r="G27" s="989"/>
      <c r="H27" s="989"/>
      <c r="I27" s="989"/>
    </row>
    <row r="28" spans="1:9" ht="15">
      <c r="A28" s="989"/>
      <c r="B28" s="989"/>
      <c r="C28" s="989"/>
      <c r="D28" s="989"/>
      <c r="E28" s="989"/>
      <c r="F28" s="989"/>
      <c r="G28" s="989"/>
      <c r="H28" s="989"/>
      <c r="I28" s="989"/>
    </row>
    <row r="29" spans="1:9" ht="15">
      <c r="A29" s="986" t="s">
        <v>951</v>
      </c>
      <c r="B29" s="986"/>
      <c r="C29" s="986"/>
      <c r="D29" s="986"/>
      <c r="E29" s="986"/>
      <c r="F29" s="986"/>
      <c r="G29" s="986"/>
      <c r="H29" s="986"/>
      <c r="I29" s="986"/>
    </row>
    <row r="30" spans="1:9" ht="15">
      <c r="A30" s="1014">
        <f>(nameofcountyormunicipaltaxassessor_collector)</f>
        <v>0</v>
      </c>
      <c r="B30" s="1014"/>
      <c r="C30" s="1014"/>
      <c r="D30" s="1014"/>
      <c r="E30" s="1014"/>
      <c r="F30" s="1014"/>
      <c r="G30" s="986"/>
      <c r="H30" s="986"/>
      <c r="I30" s="986"/>
    </row>
    <row r="31" spans="1:9" ht="15">
      <c r="A31" s="1058">
        <f>(countyormunicipality)</f>
        <v>0</v>
      </c>
      <c r="B31" s="1058"/>
      <c r="C31" s="1058"/>
      <c r="D31" s="1058"/>
      <c r="E31" s="1058"/>
      <c r="F31" s="1058"/>
      <c r="G31" s="986" t="s">
        <v>952</v>
      </c>
      <c r="H31" s="986"/>
      <c r="I31" s="986"/>
    </row>
    <row r="32" spans="1:9" ht="15">
      <c r="A32" s="1059" t="str">
        <f>(address)</f>
        <v>     </v>
      </c>
      <c r="B32" s="1059"/>
      <c r="C32" s="1059"/>
      <c r="D32" s="1059"/>
      <c r="E32" s="1059"/>
      <c r="F32" s="1059"/>
      <c r="G32" s="1059"/>
      <c r="H32" s="1059"/>
      <c r="I32" s="1059"/>
    </row>
    <row r="33" spans="1:9" ht="15">
      <c r="A33" s="1058">
        <f>(telephonenumber)</f>
        <v>0</v>
      </c>
      <c r="B33" s="1058"/>
      <c r="C33" s="1058"/>
      <c r="D33" s="1058"/>
      <c r="E33" s="1058"/>
      <c r="F33" s="1058"/>
      <c r="G33" s="997"/>
      <c r="H33" s="997"/>
      <c r="I33" s="997"/>
    </row>
    <row r="34" spans="1:9" ht="15">
      <c r="A34" s="1014">
        <f>(emailaddress)</f>
        <v>0</v>
      </c>
      <c r="B34" s="1014"/>
      <c r="C34" s="1014"/>
      <c r="D34" s="1014"/>
      <c r="E34" s="1014"/>
      <c r="F34" s="1014"/>
      <c r="G34" s="1014"/>
      <c r="H34" s="1014"/>
      <c r="I34" s="1014"/>
    </row>
    <row r="35" spans="1:9" ht="15">
      <c r="A35" s="1058">
        <f>(websiteaddress)</f>
        <v>0</v>
      </c>
      <c r="B35" s="1058"/>
      <c r="C35" s="1058"/>
      <c r="D35" s="1058"/>
      <c r="E35" s="1058"/>
      <c r="F35" s="1058"/>
      <c r="G35" s="1058"/>
      <c r="H35" s="1058"/>
      <c r="I35" s="1058"/>
    </row>
    <row r="36" spans="1:9" ht="15">
      <c r="A36" s="986"/>
      <c r="B36" s="986"/>
      <c r="C36" s="986"/>
      <c r="D36" s="986"/>
      <c r="E36" s="986"/>
      <c r="F36" s="986"/>
      <c r="G36" s="986"/>
      <c r="H36" s="986"/>
      <c r="I36" s="986"/>
    </row>
    <row r="37" spans="1:9" ht="15">
      <c r="A37" s="986"/>
      <c r="B37" s="986"/>
      <c r="C37" s="986"/>
      <c r="D37" s="986"/>
      <c r="E37" s="986"/>
      <c r="F37" s="986"/>
      <c r="G37" s="986"/>
      <c r="H37" s="986"/>
      <c r="I37" s="986"/>
    </row>
    <row r="38" spans="1:9" ht="15">
      <c r="A38" s="986"/>
      <c r="B38" s="986"/>
      <c r="C38" s="986"/>
      <c r="D38" s="986"/>
      <c r="E38" s="986"/>
      <c r="F38" s="986"/>
      <c r="G38" s="986"/>
      <c r="H38" s="986"/>
      <c r="I38" s="986"/>
    </row>
    <row r="39" spans="1:9" ht="15">
      <c r="A39" s="989"/>
      <c r="B39" s="989"/>
      <c r="C39" s="989"/>
      <c r="D39" s="989"/>
      <c r="E39" s="989"/>
      <c r="F39" s="989"/>
      <c r="G39" s="989"/>
      <c r="H39" s="989"/>
      <c r="I39" s="989"/>
    </row>
    <row r="40" spans="1:9" ht="15">
      <c r="A40" s="989"/>
      <c r="B40" s="989"/>
      <c r="C40" s="989"/>
      <c r="D40" s="989"/>
      <c r="E40" s="989"/>
      <c r="F40" s="989"/>
      <c r="G40" s="989"/>
      <c r="H40" s="989"/>
      <c r="I40" s="989"/>
    </row>
    <row r="41" spans="1:9" ht="14.25">
      <c r="A41" s="1001"/>
      <c r="B41" s="1001"/>
      <c r="C41" s="1001"/>
      <c r="D41" s="1001"/>
      <c r="E41" s="1001"/>
      <c r="F41" s="1001"/>
      <c r="G41" s="1001"/>
      <c r="H41" s="1001"/>
      <c r="I41" s="1001"/>
    </row>
    <row r="42" spans="1:9" ht="15">
      <c r="A42" s="989"/>
      <c r="B42" s="989"/>
      <c r="C42" s="989"/>
      <c r="D42" s="989"/>
      <c r="E42" s="989"/>
      <c r="F42" s="989"/>
      <c r="G42" s="989"/>
      <c r="H42" s="989"/>
      <c r="I42" s="989"/>
    </row>
    <row r="43" spans="1:9" ht="15">
      <c r="A43" s="476"/>
      <c r="B43" s="476"/>
      <c r="C43" s="476"/>
      <c r="D43" s="476"/>
      <c r="E43" s="476"/>
      <c r="F43" s="476"/>
      <c r="G43" s="476"/>
      <c r="H43" s="476"/>
      <c r="I43" s="476"/>
    </row>
    <row r="44" spans="1:9" ht="15">
      <c r="A44" s="476"/>
      <c r="B44" s="476"/>
      <c r="C44" s="476"/>
      <c r="D44" s="476"/>
      <c r="E44" s="476"/>
      <c r="F44" s="476"/>
      <c r="G44" s="476"/>
      <c r="H44" s="476"/>
      <c r="I44" s="476"/>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94"/>
      <c r="B54" s="494"/>
      <c r="C54" s="494"/>
      <c r="D54" s="494"/>
      <c r="E54" s="494"/>
      <c r="F54" s="494"/>
      <c r="G54" s="494"/>
      <c r="H54" s="494"/>
      <c r="I54" s="494"/>
    </row>
    <row r="55" spans="1:9" ht="15">
      <c r="A55" s="494"/>
      <c r="B55" s="494"/>
      <c r="C55" s="494"/>
      <c r="D55" s="494"/>
      <c r="E55" s="494"/>
      <c r="F55" s="494"/>
      <c r="G55" s="494"/>
      <c r="H55" s="494"/>
      <c r="I55" s="494"/>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row r="59" spans="1:9" ht="15">
      <c r="A59" s="494"/>
      <c r="B59" s="494"/>
      <c r="C59" s="494"/>
      <c r="D59" s="494"/>
      <c r="E59" s="494"/>
      <c r="F59" s="494"/>
      <c r="G59" s="494"/>
      <c r="H59" s="494"/>
      <c r="I59" s="494"/>
    </row>
    <row r="60" spans="1:9" ht="15">
      <c r="A60" s="494"/>
      <c r="B60" s="494"/>
      <c r="C60" s="494"/>
      <c r="D60" s="494"/>
      <c r="E60" s="494"/>
      <c r="F60" s="494"/>
      <c r="G60" s="494"/>
      <c r="H60" s="494"/>
      <c r="I60" s="494"/>
    </row>
    <row r="61" spans="1:9" ht="15">
      <c r="A61" s="494"/>
      <c r="B61" s="494"/>
      <c r="C61" s="494"/>
      <c r="D61" s="494"/>
      <c r="E61" s="494"/>
      <c r="F61" s="494"/>
      <c r="G61" s="494"/>
      <c r="H61" s="494"/>
      <c r="I61" s="494"/>
    </row>
    <row r="62" spans="1:9" ht="15">
      <c r="A62" s="494"/>
      <c r="B62" s="494"/>
      <c r="C62" s="494"/>
      <c r="D62" s="494"/>
      <c r="E62" s="494"/>
      <c r="F62" s="494"/>
      <c r="G62" s="494"/>
      <c r="H62" s="494"/>
      <c r="I62" s="494"/>
    </row>
    <row r="63" spans="1:9" ht="15">
      <c r="A63" s="494"/>
      <c r="B63" s="494"/>
      <c r="C63" s="494"/>
      <c r="D63" s="494"/>
      <c r="E63" s="494"/>
      <c r="F63" s="494"/>
      <c r="G63" s="494"/>
      <c r="H63" s="494"/>
      <c r="I63" s="494"/>
    </row>
    <row r="64" spans="1:9" ht="15">
      <c r="A64" s="494"/>
      <c r="B64" s="494"/>
      <c r="C64" s="494"/>
      <c r="D64" s="494"/>
      <c r="E64" s="494"/>
      <c r="F64" s="494"/>
      <c r="G64" s="494"/>
      <c r="H64" s="494"/>
      <c r="I64" s="494"/>
    </row>
    <row r="65" spans="1:9" ht="15">
      <c r="A65" s="494"/>
      <c r="B65" s="494"/>
      <c r="C65" s="494"/>
      <c r="D65" s="494"/>
      <c r="E65" s="494"/>
      <c r="F65" s="494"/>
      <c r="G65" s="494"/>
      <c r="H65" s="494"/>
      <c r="I65" s="494"/>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08" t="s">
        <v>953</v>
      </c>
      <c r="B1" s="1008"/>
      <c r="C1" s="1008"/>
      <c r="D1" s="1008"/>
      <c r="E1" s="1008"/>
      <c r="F1" s="1008"/>
      <c r="G1" s="1008"/>
      <c r="H1" s="1008"/>
      <c r="I1" s="1008"/>
    </row>
    <row r="2" spans="1:9" ht="33">
      <c r="A2" s="503"/>
      <c r="B2" s="503"/>
      <c r="C2" s="1063" t="s">
        <v>954</v>
      </c>
      <c r="D2" s="1063"/>
      <c r="E2" s="1063"/>
      <c r="F2" s="503">
        <f>SUM(eff_apyr)</f>
        <v>2023</v>
      </c>
      <c r="G2" s="1061" t="s">
        <v>935</v>
      </c>
      <c r="H2" s="1061"/>
      <c r="I2" s="503"/>
    </row>
    <row r="3" spans="1:9" ht="14.25" customHeight="1">
      <c r="A3" s="1011" t="s">
        <v>936</v>
      </c>
      <c r="B3" s="1011"/>
      <c r="C3" s="1011"/>
      <c r="D3" s="1011"/>
      <c r="E3" s="1011"/>
      <c r="F3" s="1011"/>
      <c r="G3" s="1011"/>
      <c r="H3" s="1011"/>
      <c r="I3" s="1011"/>
    </row>
    <row r="4" spans="1:9" ht="14.25" customHeight="1">
      <c r="A4" s="1011"/>
      <c r="B4" s="1011"/>
      <c r="C4" s="1011"/>
      <c r="D4" s="1011"/>
      <c r="E4" s="1011"/>
      <c r="F4" s="1011"/>
      <c r="G4" s="1011"/>
      <c r="H4" s="1011"/>
      <c r="I4" s="1011"/>
    </row>
    <row r="5" spans="1:9" ht="33">
      <c r="A5" s="1011">
        <f>(countyormunicipality)</f>
        <v>0</v>
      </c>
      <c r="B5" s="1011"/>
      <c r="C5" s="1011"/>
      <c r="D5" s="1011"/>
      <c r="E5" s="1011"/>
      <c r="F5" s="1011"/>
      <c r="G5" s="1011"/>
      <c r="H5" s="1011"/>
      <c r="I5" s="1011"/>
    </row>
    <row r="6" spans="1:9" ht="14.25">
      <c r="A6" s="1001"/>
      <c r="B6" s="1001"/>
      <c r="C6" s="1001"/>
      <c r="D6" s="1001"/>
      <c r="E6" s="1001"/>
      <c r="F6" s="1001"/>
      <c r="G6" s="1001"/>
      <c r="H6" s="1001"/>
      <c r="I6" s="1001"/>
    </row>
    <row r="7" spans="1:9" ht="12.75">
      <c r="A7" s="1004"/>
      <c r="B7" s="1004"/>
      <c r="C7" s="1004"/>
      <c r="D7" s="1004"/>
      <c r="E7" s="1004"/>
      <c r="F7" s="1004"/>
      <c r="G7" s="1004"/>
      <c r="H7" s="1004"/>
      <c r="I7" s="1004"/>
    </row>
    <row r="8" spans="1:9" ht="15">
      <c r="A8" s="494" t="s">
        <v>937</v>
      </c>
      <c r="B8" s="1060"/>
      <c r="C8" s="1060"/>
      <c r="D8" s="986" t="s">
        <v>938</v>
      </c>
      <c r="E8" s="986"/>
      <c r="F8" s="986"/>
      <c r="G8" s="986"/>
      <c r="H8" s="986"/>
      <c r="I8" s="986"/>
    </row>
    <row r="9" spans="1:9" ht="15">
      <c r="A9" s="1003">
        <f>(countyormunicipality)</f>
        <v>0</v>
      </c>
      <c r="B9" s="1003"/>
      <c r="C9" s="1003"/>
      <c r="D9" s="1003"/>
      <c r="E9" s="1003"/>
      <c r="F9" s="986" t="s">
        <v>955</v>
      </c>
      <c r="G9" s="986"/>
      <c r="H9" s="986"/>
      <c r="I9" s="986"/>
    </row>
    <row r="10" spans="1:9" ht="15">
      <c r="A10" s="993" t="s">
        <v>956</v>
      </c>
      <c r="B10" s="993"/>
      <c r="C10" s="993"/>
      <c r="D10" s="993"/>
      <c r="E10" s="993"/>
      <c r="F10" s="986"/>
      <c r="G10" s="986"/>
      <c r="H10" s="986"/>
      <c r="I10" s="986"/>
    </row>
    <row r="11" spans="1:9" ht="15">
      <c r="A11" s="989"/>
      <c r="B11" s="989"/>
      <c r="C11" s="989"/>
      <c r="D11" s="989"/>
      <c r="E11" s="989"/>
      <c r="F11" s="989"/>
      <c r="G11" s="989"/>
      <c r="H11" s="989"/>
      <c r="I11" s="989"/>
    </row>
    <row r="12" spans="1:9" ht="15">
      <c r="A12" s="986" t="s">
        <v>957</v>
      </c>
      <c r="B12" s="986"/>
      <c r="C12" s="989">
        <f>(countyormunicipality)</f>
        <v>0</v>
      </c>
      <c r="D12" s="989"/>
      <c r="E12" s="989"/>
      <c r="F12" s="989"/>
      <c r="G12" s="986" t="s">
        <v>958</v>
      </c>
      <c r="H12" s="986"/>
      <c r="I12" s="986"/>
    </row>
    <row r="13" spans="1:9" ht="16.5" customHeight="1">
      <c r="A13" s="986" t="s">
        <v>959</v>
      </c>
      <c r="B13" s="986"/>
      <c r="C13" s="986"/>
      <c r="D13" s="951"/>
      <c r="E13" s="951"/>
      <c r="F13" s="951"/>
      <c r="G13" s="951"/>
      <c r="H13" s="951"/>
      <c r="I13" s="951"/>
    </row>
    <row r="14" spans="1:9" ht="15">
      <c r="A14" s="989"/>
      <c r="B14" s="989"/>
      <c r="C14" s="989"/>
      <c r="D14" s="989"/>
      <c r="E14" s="989"/>
      <c r="F14" s="989"/>
      <c r="G14" s="989"/>
      <c r="H14" s="989"/>
      <c r="I14" s="989"/>
    </row>
    <row r="15" spans="1:9" ht="15">
      <c r="A15" s="986" t="s">
        <v>940</v>
      </c>
      <c r="B15" s="986"/>
      <c r="C15" s="986"/>
      <c r="D15" s="986"/>
      <c r="E15" s="555" t="s">
        <v>599</v>
      </c>
      <c r="F15" s="556"/>
      <c r="G15" s="476" t="s">
        <v>941</v>
      </c>
      <c r="H15" s="989"/>
      <c r="I15" s="989"/>
    </row>
    <row r="16" spans="1:9" ht="15">
      <c r="A16" s="986" t="s">
        <v>942</v>
      </c>
      <c r="B16" s="986"/>
      <c r="C16" s="986"/>
      <c r="D16" s="986"/>
      <c r="E16" s="477" t="s">
        <v>599</v>
      </c>
      <c r="F16" s="557"/>
      <c r="G16" s="476" t="s">
        <v>941</v>
      </c>
      <c r="H16" s="989"/>
      <c r="I16" s="989"/>
    </row>
    <row r="17" spans="1:9" ht="15">
      <c r="A17" s="986" t="s">
        <v>943</v>
      </c>
      <c r="B17" s="986"/>
      <c r="C17" s="986"/>
      <c r="D17" s="986"/>
      <c r="E17" s="477" t="s">
        <v>599</v>
      </c>
      <c r="F17" s="557"/>
      <c r="G17" s="476" t="s">
        <v>941</v>
      </c>
      <c r="H17" s="989"/>
      <c r="I17" s="989"/>
    </row>
    <row r="18" spans="1:9" ht="15">
      <c r="A18" s="986" t="s">
        <v>960</v>
      </c>
      <c r="B18" s="986"/>
      <c r="C18" s="986"/>
      <c r="D18" s="986"/>
      <c r="E18" s="477" t="s">
        <v>599</v>
      </c>
      <c r="F18" s="501"/>
      <c r="G18" s="476" t="s">
        <v>941</v>
      </c>
      <c r="H18" s="989"/>
      <c r="I18" s="989"/>
    </row>
    <row r="19" spans="1:9" ht="15">
      <c r="A19" s="989"/>
      <c r="B19" s="989"/>
      <c r="C19" s="989"/>
      <c r="D19" s="989"/>
      <c r="E19" s="989"/>
      <c r="F19" s="989"/>
      <c r="G19" s="989"/>
      <c r="H19" s="989"/>
      <c r="I19" s="989"/>
    </row>
    <row r="20" spans="1:9" ht="15">
      <c r="A20" s="986" t="s">
        <v>944</v>
      </c>
      <c r="B20" s="986"/>
      <c r="C20" s="986"/>
      <c r="D20" s="986"/>
      <c r="E20" s="986"/>
      <c r="F20" s="986"/>
      <c r="G20" s="986"/>
      <c r="H20" s="986"/>
      <c r="I20" s="986"/>
    </row>
    <row r="21" spans="1:9" ht="15">
      <c r="A21" s="1003">
        <f>(countyormunicipality)</f>
        <v>0</v>
      </c>
      <c r="B21" s="1003"/>
      <c r="C21" s="986" t="s">
        <v>945</v>
      </c>
      <c r="D21" s="986"/>
      <c r="E21" s="986"/>
      <c r="F21" s="986"/>
      <c r="G21" s="558">
        <f>(eff_txyr)</f>
        <v>2022</v>
      </c>
      <c r="H21" s="986" t="s">
        <v>946</v>
      </c>
      <c r="I21" s="986"/>
    </row>
    <row r="22" spans="1:9" ht="15">
      <c r="A22" s="494" t="s">
        <v>947</v>
      </c>
      <c r="B22" s="1003">
        <f>(eff_apyr)</f>
        <v>2023</v>
      </c>
      <c r="C22" s="1003"/>
      <c r="D22" s="986" t="s">
        <v>948</v>
      </c>
      <c r="E22" s="986"/>
      <c r="F22" s="986"/>
      <c r="G22" s="986"/>
      <c r="H22" s="986"/>
      <c r="I22" s="986"/>
    </row>
    <row r="23" spans="1:9" ht="15">
      <c r="A23" s="989"/>
      <c r="B23" s="989"/>
      <c r="C23" s="989"/>
      <c r="D23" s="989"/>
      <c r="E23" s="989"/>
      <c r="F23" s="989"/>
      <c r="G23" s="989"/>
      <c r="H23" s="989"/>
      <c r="I23" s="989"/>
    </row>
    <row r="24" spans="1:9" ht="15">
      <c r="A24" s="986" t="s">
        <v>961</v>
      </c>
      <c r="B24" s="986"/>
      <c r="C24" s="986"/>
      <c r="D24" s="986"/>
      <c r="E24" s="986"/>
      <c r="F24" s="1003">
        <f>(countyormunicipality)</f>
        <v>0</v>
      </c>
      <c r="G24" s="1003"/>
      <c r="H24" s="476" t="s">
        <v>962</v>
      </c>
      <c r="I24" s="476"/>
    </row>
    <row r="25" spans="1:9" ht="15">
      <c r="A25" s="986" t="s">
        <v>963</v>
      </c>
      <c r="B25" s="986"/>
      <c r="C25" s="986"/>
      <c r="D25" s="986"/>
      <c r="E25" s="986"/>
      <c r="F25" s="986"/>
      <c r="G25" s="986"/>
      <c r="H25" s="986"/>
      <c r="I25" s="986"/>
    </row>
    <row r="26" spans="1:9" ht="15">
      <c r="A26" s="989"/>
      <c r="B26" s="989"/>
      <c r="C26" s="989"/>
      <c r="D26" s="989"/>
      <c r="E26" s="989"/>
      <c r="F26" s="989"/>
      <c r="G26" s="989"/>
      <c r="H26" s="989"/>
      <c r="I26" s="989"/>
    </row>
    <row r="27" spans="1:9" ht="14.25">
      <c r="A27" s="990" t="s">
        <v>949</v>
      </c>
      <c r="B27" s="990"/>
      <c r="C27" s="990"/>
      <c r="D27" s="990"/>
      <c r="E27" s="990"/>
      <c r="F27" s="990"/>
      <c r="G27" s="990"/>
      <c r="H27" s="990"/>
      <c r="I27" s="990"/>
    </row>
    <row r="28" spans="1:9" ht="15">
      <c r="A28" s="989" t="s">
        <v>950</v>
      </c>
      <c r="B28" s="989"/>
      <c r="C28" s="989"/>
      <c r="D28" s="989"/>
      <c r="E28" s="989"/>
      <c r="F28" s="989"/>
      <c r="G28" s="989"/>
      <c r="H28" s="989"/>
      <c r="I28" s="989"/>
    </row>
    <row r="29" spans="1:9" ht="15">
      <c r="A29" s="989"/>
      <c r="B29" s="989"/>
      <c r="C29" s="989"/>
      <c r="D29" s="989"/>
      <c r="E29" s="989"/>
      <c r="F29" s="989"/>
      <c r="G29" s="989"/>
      <c r="H29" s="989"/>
      <c r="I29" s="989"/>
    </row>
    <row r="30" spans="1:9" ht="15">
      <c r="A30" s="989"/>
      <c r="B30" s="989"/>
      <c r="C30" s="989"/>
      <c r="D30" s="989"/>
      <c r="E30" s="989"/>
      <c r="F30" s="989"/>
      <c r="G30" s="989"/>
      <c r="H30" s="989"/>
      <c r="I30" s="989"/>
    </row>
    <row r="31" spans="1:9" ht="15">
      <c r="A31" s="986" t="s">
        <v>951</v>
      </c>
      <c r="B31" s="986"/>
      <c r="C31" s="986"/>
      <c r="D31" s="986"/>
      <c r="E31" s="986"/>
      <c r="F31" s="986"/>
      <c r="G31" s="986"/>
      <c r="H31" s="986"/>
      <c r="I31" s="986"/>
    </row>
    <row r="32" spans="1:9" ht="15">
      <c r="A32" s="1014">
        <f>(nameofcountyormunicipaltaxassessor_collector)</f>
        <v>0</v>
      </c>
      <c r="B32" s="1014"/>
      <c r="C32" s="1014"/>
      <c r="D32" s="1014"/>
      <c r="E32" s="1014"/>
      <c r="F32" s="1014"/>
      <c r="G32" s="986"/>
      <c r="H32" s="986"/>
      <c r="I32" s="986"/>
    </row>
    <row r="33" spans="1:9" ht="15">
      <c r="A33" s="1058">
        <f>(countyormunicipality)</f>
        <v>0</v>
      </c>
      <c r="B33" s="1058"/>
      <c r="C33" s="1058"/>
      <c r="D33" s="1058"/>
      <c r="E33" s="1058"/>
      <c r="F33" s="1058"/>
      <c r="G33" s="986" t="s">
        <v>952</v>
      </c>
      <c r="H33" s="986"/>
      <c r="I33" s="986"/>
    </row>
    <row r="34" spans="1:9" ht="15">
      <c r="A34" s="1014" t="str">
        <f>(address)</f>
        <v>     </v>
      </c>
      <c r="B34" s="1014"/>
      <c r="C34" s="1014"/>
      <c r="D34" s="1014"/>
      <c r="E34" s="1014"/>
      <c r="F34" s="1014"/>
      <c r="G34" s="1014"/>
      <c r="H34" s="1014"/>
      <c r="I34" s="1014"/>
    </row>
    <row r="35" spans="1:9" ht="15">
      <c r="A35" s="1062">
        <f>(telephonenumber)</f>
        <v>0</v>
      </c>
      <c r="B35" s="1062"/>
      <c r="C35" s="1062"/>
      <c r="D35" s="1062"/>
      <c r="E35" s="1062"/>
      <c r="F35" s="1062"/>
      <c r="G35" s="993"/>
      <c r="H35" s="993"/>
      <c r="I35" s="993"/>
    </row>
    <row r="36" spans="1:9" ht="15">
      <c r="A36" s="1014">
        <f>(emailaddress)</f>
        <v>0</v>
      </c>
      <c r="B36" s="1014"/>
      <c r="C36" s="1014"/>
      <c r="D36" s="1014"/>
      <c r="E36" s="1014"/>
      <c r="F36" s="1014"/>
      <c r="G36" s="1014"/>
      <c r="H36" s="1014"/>
      <c r="I36" s="1014"/>
    </row>
    <row r="37" spans="1:9" ht="15">
      <c r="A37" s="1058">
        <f>(websiteaddress)</f>
        <v>0</v>
      </c>
      <c r="B37" s="1058"/>
      <c r="C37" s="1058"/>
      <c r="D37" s="1058"/>
      <c r="E37" s="1058"/>
      <c r="F37" s="1058"/>
      <c r="G37" s="1058"/>
      <c r="H37" s="1058"/>
      <c r="I37" s="1058"/>
    </row>
    <row r="38" spans="1:9" ht="15">
      <c r="A38" s="986"/>
      <c r="B38" s="986"/>
      <c r="C38" s="986"/>
      <c r="D38" s="986"/>
      <c r="E38" s="986"/>
      <c r="F38" s="986"/>
      <c r="G38" s="986"/>
      <c r="H38" s="986"/>
      <c r="I38" s="986"/>
    </row>
    <row r="39" spans="1:9" ht="15">
      <c r="A39" s="986"/>
      <c r="B39" s="986"/>
      <c r="C39" s="986"/>
      <c r="D39" s="986"/>
      <c r="E39" s="986"/>
      <c r="F39" s="986"/>
      <c r="G39" s="986"/>
      <c r="H39" s="986"/>
      <c r="I39" s="986"/>
    </row>
    <row r="40" spans="1:9" ht="15">
      <c r="A40" s="986" t="s">
        <v>964</v>
      </c>
      <c r="B40" s="986"/>
      <c r="C40" s="986"/>
      <c r="D40" s="986"/>
      <c r="E40" s="986"/>
      <c r="F40" s="986"/>
      <c r="G40" s="986"/>
      <c r="H40" s="986"/>
      <c r="I40" s="986"/>
    </row>
    <row r="41" spans="1:9" ht="15">
      <c r="A41" s="989"/>
      <c r="B41" s="989"/>
      <c r="C41" s="989"/>
      <c r="D41" s="989"/>
      <c r="E41" s="989"/>
      <c r="F41" s="989"/>
      <c r="G41" s="989"/>
      <c r="H41" s="989"/>
      <c r="I41" s="989"/>
    </row>
    <row r="42" spans="1:9" ht="15">
      <c r="A42" s="476" t="s">
        <v>965</v>
      </c>
      <c r="B42" s="998"/>
      <c r="C42" s="998"/>
      <c r="D42" s="998"/>
      <c r="E42" s="498" t="s">
        <v>684</v>
      </c>
      <c r="F42" s="1003">
        <f>(meetingplace)</f>
        <v>0</v>
      </c>
      <c r="G42" s="1003"/>
      <c r="H42" s="1003"/>
      <c r="I42" s="1003"/>
    </row>
    <row r="43" spans="1:9" ht="14.25">
      <c r="A43" s="1001"/>
      <c r="B43" s="1001"/>
      <c r="C43" s="1001"/>
      <c r="D43" s="1001"/>
      <c r="E43" s="1001"/>
      <c r="F43" s="1001"/>
      <c r="G43" s="1001"/>
      <c r="H43" s="1001"/>
      <c r="I43" s="1001"/>
    </row>
    <row r="44" spans="1:9" ht="15">
      <c r="A44" s="494" t="s">
        <v>966</v>
      </c>
      <c r="B44" s="998"/>
      <c r="C44" s="998"/>
      <c r="D44" s="998"/>
      <c r="E44" s="498" t="s">
        <v>749</v>
      </c>
      <c r="F44" s="1003">
        <f>(meetingplace)</f>
        <v>0</v>
      </c>
      <c r="G44" s="1003"/>
      <c r="H44" s="1003"/>
      <c r="I44" s="1003"/>
    </row>
    <row r="45" spans="1:9" ht="15">
      <c r="A45" s="476"/>
      <c r="B45" s="476"/>
      <c r="C45" s="476"/>
      <c r="D45" s="476"/>
      <c r="E45" s="476"/>
      <c r="F45" s="476"/>
      <c r="G45" s="476"/>
      <c r="H45" s="476"/>
      <c r="I45" s="476"/>
    </row>
    <row r="46" spans="1:9" ht="15">
      <c r="A46" s="476"/>
      <c r="B46" s="476"/>
      <c r="C46" s="476"/>
      <c r="D46" s="476"/>
      <c r="E46" s="476"/>
      <c r="F46" s="476"/>
      <c r="G46" s="476"/>
      <c r="H46" s="476"/>
      <c r="I46" s="476"/>
    </row>
    <row r="47" spans="1:9" ht="15">
      <c r="A47" s="476"/>
      <c r="B47" s="476"/>
      <c r="C47" s="476"/>
      <c r="D47" s="476"/>
      <c r="E47" s="476"/>
      <c r="F47" s="476"/>
      <c r="G47" s="476"/>
      <c r="H47" s="476"/>
      <c r="I47" s="476"/>
    </row>
    <row r="48" spans="1:9" ht="15">
      <c r="A48" s="476"/>
      <c r="B48" s="476"/>
      <c r="C48" s="476"/>
      <c r="D48" s="476"/>
      <c r="E48" s="476"/>
      <c r="F48" s="476"/>
      <c r="G48" s="476"/>
      <c r="H48" s="476"/>
      <c r="I48" s="476"/>
    </row>
    <row r="49" spans="1:9" ht="15">
      <c r="A49" s="476"/>
      <c r="B49" s="476"/>
      <c r="C49" s="476"/>
      <c r="D49" s="476"/>
      <c r="E49" s="476"/>
      <c r="F49" s="476"/>
      <c r="G49" s="476"/>
      <c r="H49" s="476"/>
      <c r="I49" s="476"/>
    </row>
    <row r="50" spans="1:9" ht="15">
      <c r="A50" s="476"/>
      <c r="B50" s="476"/>
      <c r="C50" s="476"/>
      <c r="D50" s="476"/>
      <c r="E50" s="476"/>
      <c r="F50" s="476"/>
      <c r="G50" s="476"/>
      <c r="H50" s="476"/>
      <c r="I50" s="476"/>
    </row>
    <row r="51" spans="1:9" ht="15">
      <c r="A51" s="476"/>
      <c r="B51" s="476"/>
      <c r="C51" s="476"/>
      <c r="D51" s="476"/>
      <c r="E51" s="476"/>
      <c r="F51" s="476"/>
      <c r="G51" s="476"/>
      <c r="H51" s="476"/>
      <c r="I51" s="476"/>
    </row>
    <row r="52" spans="1:9" ht="15">
      <c r="A52" s="476"/>
      <c r="B52" s="476"/>
      <c r="C52" s="476"/>
      <c r="D52" s="476"/>
      <c r="E52" s="476"/>
      <c r="F52" s="476"/>
      <c r="G52" s="476"/>
      <c r="H52" s="476"/>
      <c r="I52" s="476"/>
    </row>
    <row r="53" spans="1:9" ht="15">
      <c r="A53" s="476"/>
      <c r="B53" s="476"/>
      <c r="C53" s="476"/>
      <c r="D53" s="476"/>
      <c r="E53" s="476"/>
      <c r="F53" s="476"/>
      <c r="G53" s="476"/>
      <c r="H53" s="476"/>
      <c r="I53" s="476"/>
    </row>
    <row r="54" spans="1:9" ht="15">
      <c r="A54" s="476"/>
      <c r="B54" s="476"/>
      <c r="C54" s="476"/>
      <c r="D54" s="476"/>
      <c r="E54" s="476"/>
      <c r="F54" s="476"/>
      <c r="G54" s="476"/>
      <c r="H54" s="476"/>
      <c r="I54" s="476"/>
    </row>
    <row r="55" spans="1:9" ht="15">
      <c r="A55" s="476"/>
      <c r="B55" s="476"/>
      <c r="C55" s="476"/>
      <c r="D55" s="476"/>
      <c r="E55" s="476"/>
      <c r="F55" s="476"/>
      <c r="G55" s="476"/>
      <c r="H55" s="476"/>
      <c r="I55" s="476"/>
    </row>
    <row r="56" spans="1:9" ht="15">
      <c r="A56" s="494"/>
      <c r="B56" s="494"/>
      <c r="C56" s="494"/>
      <c r="D56" s="494"/>
      <c r="E56" s="494"/>
      <c r="F56" s="494"/>
      <c r="G56" s="494"/>
      <c r="H56" s="494"/>
      <c r="I56" s="494"/>
    </row>
    <row r="57" spans="1:9" ht="15">
      <c r="A57" s="494"/>
      <c r="B57" s="494"/>
      <c r="C57" s="494"/>
      <c r="D57" s="494"/>
      <c r="E57" s="494"/>
      <c r="F57" s="494"/>
      <c r="G57" s="494"/>
      <c r="H57" s="494"/>
      <c r="I57" s="494"/>
    </row>
    <row r="58" spans="1:9" ht="15">
      <c r="A58" s="494"/>
      <c r="B58" s="494"/>
      <c r="C58" s="494"/>
      <c r="D58" s="494"/>
      <c r="E58" s="494"/>
      <c r="F58" s="494"/>
      <c r="G58" s="494"/>
      <c r="H58" s="494"/>
      <c r="I58" s="494"/>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76">
      <selection activeCell="D109" sqref="D109"/>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71" t="s">
        <v>94</v>
      </c>
      <c r="B1" s="671"/>
      <c r="C1" s="671"/>
      <c r="D1" s="57" t="s">
        <v>95</v>
      </c>
    </row>
    <row r="2" spans="1:4" ht="25.5">
      <c r="A2" s="701" t="s">
        <v>96</v>
      </c>
      <c r="B2" s="701"/>
      <c r="C2" s="701"/>
      <c r="D2" s="58">
        <v>45119</v>
      </c>
    </row>
    <row r="3" spans="1:4" ht="20.25">
      <c r="A3" s="693" t="s">
        <v>97</v>
      </c>
      <c r="B3" s="693"/>
      <c r="C3" s="693"/>
      <c r="D3" s="693"/>
    </row>
    <row r="4" spans="1:4" ht="15">
      <c r="A4" s="694" t="str">
        <f>(eff_desc)</f>
        <v>GLI-LIPSCOMB COUNTY (2023)</v>
      </c>
      <c r="B4" s="694"/>
      <c r="C4" s="695" t="s">
        <v>98</v>
      </c>
      <c r="D4" s="696"/>
    </row>
    <row r="5" spans="1:4" ht="15">
      <c r="A5" s="697" t="s">
        <v>99</v>
      </c>
      <c r="B5" s="698"/>
      <c r="C5" s="699" t="s">
        <v>100</v>
      </c>
      <c r="D5" s="700"/>
    </row>
    <row r="6" spans="1:4" ht="12" customHeight="1">
      <c r="A6" s="713"/>
      <c r="B6" s="713"/>
      <c r="C6" s="713"/>
      <c r="D6" s="713"/>
    </row>
    <row r="7" spans="1:4" ht="196.5" customHeight="1">
      <c r="A7" s="704" t="s">
        <v>101</v>
      </c>
      <c r="B7" s="705"/>
      <c r="C7" s="705"/>
      <c r="D7" s="705"/>
    </row>
    <row r="8" spans="1:4" ht="15.75">
      <c r="A8" s="714" t="s">
        <v>102</v>
      </c>
      <c r="B8" s="714"/>
      <c r="C8" s="714"/>
      <c r="D8" s="714"/>
    </row>
    <row r="9" spans="1:4" ht="40.5" customHeight="1">
      <c r="A9" s="719" t="s">
        <v>103</v>
      </c>
      <c r="B9" s="720"/>
      <c r="C9" s="720"/>
      <c r="D9" s="720"/>
    </row>
    <row r="10" spans="1:4" ht="33.75" customHeight="1">
      <c r="A10" s="61" t="s">
        <v>104</v>
      </c>
      <c r="B10" s="706" t="s">
        <v>105</v>
      </c>
      <c r="C10" s="707"/>
      <c r="D10" s="62" t="s">
        <v>106</v>
      </c>
    </row>
    <row r="11" spans="1:4" ht="96" customHeight="1">
      <c r="A11" s="63">
        <v>1</v>
      </c>
      <c r="B11" s="672" t="s">
        <v>107</v>
      </c>
      <c r="C11" s="673"/>
      <c r="D11" s="64">
        <f>SUM(eff_histtxblrecog)</f>
        <v>545243812</v>
      </c>
    </row>
    <row r="12" spans="1:4" ht="45" customHeight="1">
      <c r="A12" s="65">
        <v>2</v>
      </c>
      <c r="B12" s="715" t="s">
        <v>108</v>
      </c>
      <c r="C12" s="716"/>
      <c r="D12" s="68">
        <f>SUM(eff_histtaxceiling)</f>
        <v>0</v>
      </c>
    </row>
    <row r="13" spans="1:4" ht="23.25" customHeight="1">
      <c r="A13" s="63">
        <v>3</v>
      </c>
      <c r="B13" s="69" t="s">
        <v>109</v>
      </c>
      <c r="C13" s="70"/>
      <c r="D13" s="64">
        <f>SUM(D11-D12)</f>
        <v>545243812</v>
      </c>
    </row>
    <row r="14" spans="1:4" ht="21" customHeight="1">
      <c r="A14" s="63">
        <v>4</v>
      </c>
      <c r="B14" s="721" t="s">
        <v>110</v>
      </c>
      <c r="C14" s="673"/>
      <c r="D14" s="71">
        <f>SUM(eff_histtaxrate)*100</f>
        <v>0.5232378</v>
      </c>
    </row>
    <row r="15" spans="1:4" ht="37.5" customHeight="1">
      <c r="A15" s="680">
        <v>5</v>
      </c>
      <c r="B15" s="708" t="s">
        <v>111</v>
      </c>
      <c r="C15" s="709"/>
      <c r="D15" s="682"/>
    </row>
    <row r="16" spans="1:4" ht="21.75" customHeight="1">
      <c r="A16" s="681"/>
      <c r="B16" s="72" t="s">
        <v>112</v>
      </c>
      <c r="C16" s="73">
        <v>0</v>
      </c>
      <c r="D16" s="678"/>
    </row>
    <row r="17" spans="1:4" ht="21" customHeight="1">
      <c r="A17" s="681"/>
      <c r="B17" s="72" t="s">
        <v>113</v>
      </c>
      <c r="C17" s="75">
        <v>0</v>
      </c>
      <c r="D17" s="679"/>
    </row>
    <row r="18" spans="1:4" ht="21.75" customHeight="1">
      <c r="A18" s="65"/>
      <c r="B18" s="77" t="s">
        <v>114</v>
      </c>
      <c r="C18" s="78"/>
      <c r="D18" s="76">
        <f>SUM(C16-C17)</f>
        <v>0</v>
      </c>
    </row>
    <row r="19" spans="1:4" ht="18" customHeight="1">
      <c r="A19" s="668">
        <v>6</v>
      </c>
      <c r="B19" s="702" t="s">
        <v>115</v>
      </c>
      <c r="C19" s="703"/>
      <c r="D19" s="710"/>
    </row>
    <row r="20" spans="1:4" ht="21.75" customHeight="1">
      <c r="A20" s="669"/>
      <c r="B20" s="79" t="s">
        <v>116</v>
      </c>
      <c r="C20" s="80">
        <v>0</v>
      </c>
      <c r="D20" s="711"/>
    </row>
    <row r="21" spans="1:4" ht="21.75" customHeight="1">
      <c r="A21" s="669"/>
      <c r="B21" s="79" t="s">
        <v>117</v>
      </c>
      <c r="C21" s="81">
        <v>0</v>
      </c>
      <c r="D21" s="712"/>
    </row>
    <row r="22" spans="1:4" ht="21.75" customHeight="1">
      <c r="A22" s="669"/>
      <c r="B22" s="654" t="s">
        <v>118</v>
      </c>
      <c r="C22" s="690"/>
      <c r="D22" s="83">
        <f>SUM(C20-C21)</f>
        <v>0</v>
      </c>
    </row>
    <row r="23" spans="1:4" ht="21.75" customHeight="1">
      <c r="A23" s="84">
        <v>7</v>
      </c>
      <c r="B23" s="665" t="s">
        <v>119</v>
      </c>
      <c r="C23" s="692"/>
      <c r="D23" s="85">
        <f>SUM(D18,D22)</f>
        <v>0</v>
      </c>
    </row>
    <row r="24" spans="1:4" ht="21.75" customHeight="1">
      <c r="A24" s="84">
        <v>8</v>
      </c>
      <c r="B24" s="665" t="s">
        <v>120</v>
      </c>
      <c r="C24" s="666"/>
      <c r="D24" s="85">
        <f>SUM(D13,D23)</f>
        <v>545243812</v>
      </c>
    </row>
    <row r="25" spans="1:4" ht="34.5" customHeight="1">
      <c r="A25" s="84">
        <v>9</v>
      </c>
      <c r="B25" s="667" t="s">
        <v>121</v>
      </c>
      <c r="C25" s="666"/>
      <c r="D25" s="86">
        <v>0</v>
      </c>
    </row>
    <row r="26" spans="1:4" ht="18.75">
      <c r="A26" s="671" t="s">
        <v>94</v>
      </c>
      <c r="B26" s="671"/>
      <c r="C26" s="671"/>
      <c r="D26" s="57" t="s">
        <v>95</v>
      </c>
    </row>
    <row r="27" spans="1:4" ht="35.25" customHeight="1">
      <c r="A27" s="87" t="s">
        <v>104</v>
      </c>
      <c r="B27" s="722" t="s">
        <v>105</v>
      </c>
      <c r="C27" s="722"/>
      <c r="D27" s="88" t="s">
        <v>106</v>
      </c>
    </row>
    <row r="28" spans="1:4" ht="94.5" customHeight="1">
      <c r="A28" s="680">
        <v>10</v>
      </c>
      <c r="B28" s="688" t="s">
        <v>122</v>
      </c>
      <c r="C28" s="689"/>
      <c r="D28" s="677"/>
    </row>
    <row r="29" spans="1:4" ht="24" customHeight="1">
      <c r="A29" s="681"/>
      <c r="B29" s="72" t="s">
        <v>123</v>
      </c>
      <c r="C29" s="90">
        <f>SUM(eff_histabsolutexempt)</f>
        <v>2142</v>
      </c>
      <c r="D29" s="678"/>
    </row>
    <row r="30" spans="1:4" ht="33" customHeight="1">
      <c r="A30" s="681"/>
      <c r="B30" s="72" t="s">
        <v>124</v>
      </c>
      <c r="C30" s="91">
        <f>SUM(eff_partialexempt)</f>
        <v>168819</v>
      </c>
      <c r="D30" s="679"/>
    </row>
    <row r="31" spans="1:4" ht="23.25" customHeight="1">
      <c r="A31" s="65"/>
      <c r="B31" s="66" t="s">
        <v>125</v>
      </c>
      <c r="C31" s="67"/>
      <c r="D31" s="74">
        <f>SUM(C29,C30)</f>
        <v>170961</v>
      </c>
    </row>
    <row r="32" spans="1:4" ht="66.75" customHeight="1">
      <c r="A32" s="680">
        <v>11</v>
      </c>
      <c r="B32" s="688" t="s">
        <v>126</v>
      </c>
      <c r="C32" s="691"/>
      <c r="D32" s="659"/>
    </row>
    <row r="33" spans="1:4" ht="22.5" customHeight="1">
      <c r="A33" s="681"/>
      <c r="B33" s="72" t="s">
        <v>127</v>
      </c>
      <c r="C33" s="92">
        <f>SUM(eff_histprdmkt)</f>
        <v>197370</v>
      </c>
      <c r="D33" s="685"/>
    </row>
    <row r="34" spans="1:4" ht="19.5" customHeight="1">
      <c r="A34" s="681"/>
      <c r="B34" s="72" t="s">
        <v>128</v>
      </c>
      <c r="C34" s="93">
        <f>SUM(eff_prd)</f>
        <v>22930</v>
      </c>
      <c r="D34" s="686"/>
    </row>
    <row r="35" spans="1:4" ht="19.5" customHeight="1">
      <c r="A35" s="65"/>
      <c r="B35" s="66" t="s">
        <v>129</v>
      </c>
      <c r="C35" s="67"/>
      <c r="D35" s="68">
        <f>SUM(C33-C34)</f>
        <v>174440</v>
      </c>
    </row>
    <row r="36" spans="1:4" ht="18.75" customHeight="1">
      <c r="A36" s="63">
        <v>12</v>
      </c>
      <c r="B36" s="687" t="s">
        <v>130</v>
      </c>
      <c r="C36" s="684"/>
      <c r="D36" s="64">
        <f>SUM(D25,D31,D35)</f>
        <v>345401</v>
      </c>
    </row>
    <row r="37" spans="1:4" ht="16.5" customHeight="1">
      <c r="A37" s="63">
        <v>13</v>
      </c>
      <c r="B37" s="672" t="s">
        <v>131</v>
      </c>
      <c r="C37" s="684"/>
      <c r="D37" s="64">
        <f>SUM(D24-D36)</f>
        <v>544898411</v>
      </c>
    </row>
    <row r="38" spans="1:4" ht="18.75" customHeight="1">
      <c r="A38" s="63">
        <v>14</v>
      </c>
      <c r="B38" s="672" t="s">
        <v>132</v>
      </c>
      <c r="C38" s="684"/>
      <c r="D38" s="95">
        <f>SUM(D14)*D37/100</f>
        <v>2851114.457951358</v>
      </c>
    </row>
    <row r="39" spans="1:4" ht="81" customHeight="1">
      <c r="A39" s="63">
        <v>15</v>
      </c>
      <c r="B39" s="672" t="s">
        <v>133</v>
      </c>
      <c r="C39" s="673"/>
      <c r="D39" s="96">
        <v>0</v>
      </c>
    </row>
    <row r="40" spans="1:4" ht="72" customHeight="1">
      <c r="A40" s="63">
        <v>16</v>
      </c>
      <c r="B40" s="672" t="s">
        <v>134</v>
      </c>
      <c r="C40" s="684"/>
      <c r="D40" s="97">
        <f>SUM(D38:D39)</f>
        <v>2851114.457951358</v>
      </c>
    </row>
    <row r="41" spans="1:4" ht="69" customHeight="1">
      <c r="A41" s="680">
        <v>17</v>
      </c>
      <c r="B41" s="688" t="s">
        <v>135</v>
      </c>
      <c r="C41" s="689"/>
      <c r="D41" s="682"/>
    </row>
    <row r="42" spans="1:4" ht="20.25" customHeight="1">
      <c r="A42" s="681"/>
      <c r="B42" s="72" t="s">
        <v>136</v>
      </c>
      <c r="C42" s="90">
        <f>SUM(eff_txbl)</f>
        <v>650646893</v>
      </c>
      <c r="D42" s="681"/>
    </row>
    <row r="43" spans="1:4" ht="52.5" customHeight="1">
      <c r="A43" s="681"/>
      <c r="B43" s="98" t="s">
        <v>137</v>
      </c>
      <c r="C43" s="91">
        <f>SUM(eff_pollution)</f>
        <v>0</v>
      </c>
      <c r="D43" s="683"/>
    </row>
    <row r="44" spans="1:4" ht="19.5" customHeight="1">
      <c r="A44" s="99"/>
      <c r="B44" s="66" t="s">
        <v>138</v>
      </c>
      <c r="C44" s="100"/>
      <c r="D44" s="101">
        <f>SUM(C42-C43)</f>
        <v>650646893</v>
      </c>
    </row>
    <row r="45" spans="1:4" ht="19.5" customHeight="1">
      <c r="A45" s="102"/>
      <c r="B45" s="103"/>
      <c r="C45" s="103"/>
      <c r="D45" s="104"/>
    </row>
    <row r="46" spans="1:4" ht="19.5" customHeight="1">
      <c r="A46" s="671" t="s">
        <v>94</v>
      </c>
      <c r="B46" s="671"/>
      <c r="C46" s="671"/>
      <c r="D46" s="57" t="s">
        <v>95</v>
      </c>
    </row>
    <row r="47" spans="1:4" ht="19.5" customHeight="1">
      <c r="A47" s="105" t="s">
        <v>104</v>
      </c>
      <c r="B47" s="661" t="s">
        <v>105</v>
      </c>
      <c r="C47" s="662"/>
      <c r="D47" s="105" t="s">
        <v>106</v>
      </c>
    </row>
    <row r="48" spans="1:4" ht="33" customHeight="1">
      <c r="A48" s="680">
        <v>18</v>
      </c>
      <c r="B48" s="717" t="s">
        <v>139</v>
      </c>
      <c r="C48" s="718"/>
      <c r="D48" s="89"/>
    </row>
    <row r="49" spans="1:4" ht="99" customHeight="1">
      <c r="A49" s="681"/>
      <c r="B49" s="106" t="s">
        <v>140</v>
      </c>
      <c r="C49" s="107">
        <v>0</v>
      </c>
      <c r="D49" s="108" t="s">
        <v>141</v>
      </c>
    </row>
    <row r="50" spans="1:4" ht="157.5" customHeight="1">
      <c r="A50" s="681"/>
      <c r="B50" s="98" t="s">
        <v>142</v>
      </c>
      <c r="C50" s="75">
        <v>0</v>
      </c>
      <c r="D50" s="109"/>
    </row>
    <row r="51" spans="1:4" ht="21" customHeight="1">
      <c r="A51" s="65"/>
      <c r="B51" s="66" t="s">
        <v>143</v>
      </c>
      <c r="C51" s="67"/>
      <c r="D51" s="68">
        <f>SUM(C49:C50)</f>
        <v>0</v>
      </c>
    </row>
    <row r="52" spans="1:4" ht="39" customHeight="1">
      <c r="A52" s="110">
        <v>19</v>
      </c>
      <c r="B52" s="652" t="s">
        <v>144</v>
      </c>
      <c r="C52" s="653"/>
      <c r="D52" s="112">
        <f>SUM(eff_taxceiling)</f>
        <v>0</v>
      </c>
    </row>
    <row r="53" spans="1:4" ht="25.5" customHeight="1">
      <c r="A53" s="63">
        <v>20</v>
      </c>
      <c r="B53" s="675" t="s">
        <v>145</v>
      </c>
      <c r="C53" s="676"/>
      <c r="D53" s="64">
        <f>SUM(D44,D51)-D52</f>
        <v>650646893</v>
      </c>
    </row>
    <row r="54" spans="1:4" ht="49.5" customHeight="1">
      <c r="A54" s="63">
        <v>21</v>
      </c>
      <c r="B54" s="672" t="s">
        <v>146</v>
      </c>
      <c r="C54" s="673"/>
      <c r="D54" s="113">
        <v>0</v>
      </c>
    </row>
    <row r="55" spans="1:4" ht="92.25" customHeight="1">
      <c r="A55" s="63">
        <v>22</v>
      </c>
      <c r="B55" s="672" t="s">
        <v>147</v>
      </c>
      <c r="C55" s="673"/>
      <c r="D55" s="64">
        <f>SUM(eff_newtxbl)</f>
        <v>3648785</v>
      </c>
    </row>
    <row r="56" spans="1:4" ht="22.5" customHeight="1">
      <c r="A56" s="63">
        <v>23</v>
      </c>
      <c r="B56" s="672" t="s">
        <v>148</v>
      </c>
      <c r="C56" s="673"/>
      <c r="D56" s="64">
        <f>SUM(D54:D55)</f>
        <v>3648785</v>
      </c>
    </row>
    <row r="57" spans="1:4" ht="22.5" customHeight="1">
      <c r="A57" s="63">
        <v>24</v>
      </c>
      <c r="B57" s="672" t="s">
        <v>149</v>
      </c>
      <c r="C57" s="673"/>
      <c r="D57" s="64">
        <f>SUM(D53,-D56)</f>
        <v>646998108</v>
      </c>
    </row>
    <row r="58" spans="1:4" ht="21.75" customHeight="1">
      <c r="A58" s="63">
        <v>25</v>
      </c>
      <c r="B58" s="672" t="s">
        <v>150</v>
      </c>
      <c r="C58" s="673"/>
      <c r="D58" s="114">
        <f>SUM(D40/D57)*100</f>
        <v>0.4406681291178301</v>
      </c>
    </row>
    <row r="59" spans="1:4" ht="19.5" customHeight="1">
      <c r="A59" s="671" t="s">
        <v>94</v>
      </c>
      <c r="B59" s="671"/>
      <c r="C59" s="671"/>
      <c r="D59" s="57" t="s">
        <v>95</v>
      </c>
    </row>
    <row r="60" spans="1:4" ht="29.25" customHeight="1">
      <c r="A60" s="674" t="s">
        <v>151</v>
      </c>
      <c r="B60" s="674"/>
      <c r="C60" s="674"/>
      <c r="D60" s="674"/>
    </row>
    <row r="61" spans="1:4" ht="335.25" customHeight="1">
      <c r="A61" s="663" t="s">
        <v>152</v>
      </c>
      <c r="B61" s="663"/>
      <c r="C61" s="663"/>
      <c r="D61" s="663"/>
    </row>
    <row r="62" spans="1:4" ht="33.75" customHeight="1">
      <c r="A62" s="105" t="s">
        <v>104</v>
      </c>
      <c r="B62" s="661" t="s">
        <v>153</v>
      </c>
      <c r="C62" s="662"/>
      <c r="D62" s="105" t="s">
        <v>106</v>
      </c>
    </row>
    <row r="63" spans="1:4" ht="48.75" customHeight="1">
      <c r="A63" s="115">
        <v>26</v>
      </c>
      <c r="B63" s="652" t="s">
        <v>154</v>
      </c>
      <c r="C63" s="664"/>
      <c r="D63" s="116">
        <v>0</v>
      </c>
    </row>
    <row r="64" spans="1:4" ht="20.25" customHeight="1">
      <c r="A64" s="668">
        <v>27</v>
      </c>
      <c r="B64" s="117" t="s">
        <v>155</v>
      </c>
      <c r="C64" s="118"/>
      <c r="D64" s="119">
        <v>0</v>
      </c>
    </row>
    <row r="65" spans="1:4" ht="39" customHeight="1">
      <c r="A65" s="669"/>
      <c r="B65" s="120" t="s">
        <v>156</v>
      </c>
      <c r="C65" s="121">
        <v>0</v>
      </c>
      <c r="D65" s="122"/>
    </row>
    <row r="66" spans="1:4" ht="30" customHeight="1">
      <c r="A66" s="670"/>
      <c r="B66" s="123" t="s">
        <v>157</v>
      </c>
      <c r="C66" s="121">
        <v>0</v>
      </c>
      <c r="D66" s="124"/>
    </row>
    <row r="67" spans="1:4" ht="57" customHeight="1">
      <c r="A67" s="125">
        <v>28</v>
      </c>
      <c r="B67" s="726" t="s">
        <v>158</v>
      </c>
      <c r="C67" s="727"/>
      <c r="D67" s="127">
        <v>0</v>
      </c>
    </row>
    <row r="68" spans="1:4" ht="94.5" customHeight="1">
      <c r="A68" s="668">
        <v>29</v>
      </c>
      <c r="B68" s="652" t="s">
        <v>159</v>
      </c>
      <c r="C68" s="658"/>
      <c r="D68" s="659"/>
    </row>
    <row r="69" spans="1:4" ht="127.5" customHeight="1">
      <c r="A69" s="669"/>
      <c r="B69" s="128" t="s">
        <v>160</v>
      </c>
      <c r="C69" s="129">
        <v>0</v>
      </c>
      <c r="D69" s="660"/>
    </row>
    <row r="70" spans="1:4" ht="21" customHeight="1">
      <c r="A70" s="669"/>
      <c r="B70" s="128" t="s">
        <v>161</v>
      </c>
      <c r="C70" s="129">
        <v>0</v>
      </c>
      <c r="D70" s="660"/>
    </row>
    <row r="71" spans="1:4" ht="50.25" customHeight="1">
      <c r="A71" s="669"/>
      <c r="B71" s="128" t="s">
        <v>162</v>
      </c>
      <c r="C71" s="129">
        <v>0</v>
      </c>
      <c r="D71" s="94"/>
    </row>
    <row r="72" spans="1:4" ht="19.5" customHeight="1">
      <c r="A72" s="670"/>
      <c r="B72" s="130" t="s">
        <v>163</v>
      </c>
      <c r="C72" s="131"/>
      <c r="D72" s="94">
        <f>SUM(C69,-C70,-C71)</f>
        <v>0</v>
      </c>
    </row>
    <row r="73" spans="1:4" ht="31.5" customHeight="1">
      <c r="A73" s="125">
        <v>30</v>
      </c>
      <c r="B73" s="667" t="s">
        <v>164</v>
      </c>
      <c r="C73" s="728"/>
      <c r="D73" s="132">
        <v>0</v>
      </c>
    </row>
    <row r="74" spans="1:4" ht="20.25" customHeight="1">
      <c r="A74" s="125">
        <v>31</v>
      </c>
      <c r="B74" s="133" t="s">
        <v>165</v>
      </c>
      <c r="C74" s="134"/>
      <c r="D74" s="64">
        <f>SUM(D72,-D73)</f>
        <v>0</v>
      </c>
    </row>
    <row r="75" spans="1:4" ht="63.75" customHeight="1">
      <c r="A75" s="668">
        <v>32</v>
      </c>
      <c r="B75" s="656" t="s">
        <v>166</v>
      </c>
      <c r="C75" s="657"/>
      <c r="D75" s="135"/>
    </row>
    <row r="76" spans="1:4" ht="33" customHeight="1">
      <c r="A76" s="669"/>
      <c r="B76" s="126" t="s">
        <v>167</v>
      </c>
      <c r="C76" s="136">
        <v>0</v>
      </c>
      <c r="D76" s="137"/>
    </row>
    <row r="77" spans="1:4" ht="18.75" customHeight="1">
      <c r="A77" s="669"/>
      <c r="B77" s="126" t="s">
        <v>168</v>
      </c>
      <c r="C77" s="138">
        <v>0</v>
      </c>
      <c r="D77" s="137"/>
    </row>
    <row r="78" spans="1:4" ht="18" customHeight="1">
      <c r="A78" s="669"/>
      <c r="B78" s="126" t="s">
        <v>169</v>
      </c>
      <c r="C78" s="138">
        <v>0</v>
      </c>
      <c r="D78" s="139"/>
    </row>
    <row r="79" spans="1:4" ht="19.5" customHeight="1">
      <c r="A79" s="670"/>
      <c r="B79" s="82" t="s">
        <v>170</v>
      </c>
      <c r="C79" s="140">
        <v>0</v>
      </c>
      <c r="D79" s="141">
        <v>0</v>
      </c>
    </row>
    <row r="80" spans="1:4" ht="62.25" customHeight="1">
      <c r="A80" s="125">
        <v>33</v>
      </c>
      <c r="B80" s="654" t="s">
        <v>171</v>
      </c>
      <c r="C80" s="655"/>
      <c r="D80" s="142" t="e">
        <f>SUM(D74)/(D79)</f>
        <v>#DIV/0!</v>
      </c>
    </row>
    <row r="81" spans="1:4" ht="33.75" customHeight="1">
      <c r="A81" s="110">
        <v>34</v>
      </c>
      <c r="B81" s="733" t="s">
        <v>172</v>
      </c>
      <c r="C81" s="734"/>
      <c r="D81" s="143">
        <f>SUM(D53)</f>
        <v>650646893</v>
      </c>
    </row>
    <row r="82" spans="1:4" ht="18.75" customHeight="1">
      <c r="A82" s="84">
        <v>35</v>
      </c>
      <c r="B82" s="648" t="s">
        <v>173</v>
      </c>
      <c r="C82" s="649"/>
      <c r="D82" s="144" t="e">
        <f>SUM(D80/D81)*100</f>
        <v>#DIV/0!</v>
      </c>
    </row>
    <row r="83" spans="1:4" ht="64.5" customHeight="1">
      <c r="A83" s="145">
        <v>36</v>
      </c>
      <c r="B83" s="724" t="s">
        <v>174</v>
      </c>
      <c r="C83" s="725"/>
      <c r="D83" s="146" t="e">
        <f>SUM(D67,D82)</f>
        <v>#DIV/0!</v>
      </c>
    </row>
    <row r="84" spans="1:4" ht="18.75" customHeight="1">
      <c r="A84" s="671" t="s">
        <v>94</v>
      </c>
      <c r="B84" s="671"/>
      <c r="C84" s="671"/>
      <c r="D84" s="57" t="s">
        <v>95</v>
      </c>
    </row>
    <row r="85" spans="1:4" ht="21.75" customHeight="1">
      <c r="A85" s="674" t="s">
        <v>175</v>
      </c>
      <c r="B85" s="674"/>
      <c r="C85" s="674"/>
      <c r="D85" s="674"/>
    </row>
    <row r="86" spans="1:4" ht="108" customHeight="1">
      <c r="A86" s="735" t="s">
        <v>176</v>
      </c>
      <c r="B86" s="735"/>
      <c r="C86" s="735"/>
      <c r="D86" s="735"/>
    </row>
    <row r="87" spans="1:4" ht="15.75">
      <c r="A87" s="147" t="s">
        <v>104</v>
      </c>
      <c r="B87" s="736" t="s">
        <v>177</v>
      </c>
      <c r="C87" s="737"/>
      <c r="D87" s="149" t="s">
        <v>106</v>
      </c>
    </row>
    <row r="88" spans="1:4" ht="54" customHeight="1">
      <c r="A88" s="150">
        <v>37</v>
      </c>
      <c r="B88" s="723" t="s">
        <v>178</v>
      </c>
      <c r="C88" s="666"/>
      <c r="D88" s="151">
        <v>0</v>
      </c>
    </row>
    <row r="89" spans="1:4" ht="33.75" customHeight="1">
      <c r="A89" s="84">
        <v>38</v>
      </c>
      <c r="B89" s="723" t="s">
        <v>172</v>
      </c>
      <c r="C89" s="666"/>
      <c r="D89" s="152">
        <f>SUM(D53)</f>
        <v>650646893</v>
      </c>
    </row>
    <row r="90" spans="1:4" ht="19.5" customHeight="1">
      <c r="A90" s="84">
        <v>39</v>
      </c>
      <c r="B90" s="667" t="s">
        <v>179</v>
      </c>
      <c r="C90" s="723"/>
      <c r="D90" s="153">
        <f>SUM(D88/D89)*100</f>
        <v>0</v>
      </c>
    </row>
    <row r="91" spans="1:4" ht="15.75">
      <c r="A91" s="125">
        <v>40</v>
      </c>
      <c r="B91" s="667" t="s">
        <v>180</v>
      </c>
      <c r="C91" s="666"/>
      <c r="D91" s="154" t="e">
        <f>SUM(D83,D90)</f>
        <v>#DIV/0!</v>
      </c>
    </row>
    <row r="92" spans="1:4" ht="15.75">
      <c r="A92" s="155"/>
      <c r="B92" s="156"/>
      <c r="C92" s="156"/>
      <c r="D92" s="157"/>
    </row>
    <row r="93" spans="1:4" ht="15.75">
      <c r="A93" s="674" t="s">
        <v>181</v>
      </c>
      <c r="B93" s="674"/>
      <c r="C93" s="674"/>
      <c r="D93" s="674"/>
    </row>
    <row r="94" spans="1:4" ht="101.25" customHeight="1">
      <c r="A94" s="743" t="s">
        <v>182</v>
      </c>
      <c r="B94" s="743"/>
      <c r="C94" s="743"/>
      <c r="D94" s="743"/>
    </row>
    <row r="95" spans="1:4" ht="15.75">
      <c r="A95" s="147" t="s">
        <v>104</v>
      </c>
      <c r="B95" s="736" t="s">
        <v>183</v>
      </c>
      <c r="C95" s="737"/>
      <c r="D95" s="149" t="s">
        <v>106</v>
      </c>
    </row>
    <row r="96" spans="1:4" ht="33.75" customHeight="1">
      <c r="A96" s="125">
        <v>41</v>
      </c>
      <c r="B96" s="742" t="s">
        <v>184</v>
      </c>
      <c r="C96" s="666"/>
      <c r="D96" s="158">
        <f>SUM(D14)</f>
        <v>0.5232378</v>
      </c>
    </row>
    <row r="97" spans="1:4" ht="47.25" customHeight="1">
      <c r="A97" s="125">
        <v>42</v>
      </c>
      <c r="B97" s="742" t="s">
        <v>185</v>
      </c>
      <c r="C97" s="666"/>
      <c r="D97" s="119">
        <v>0</v>
      </c>
    </row>
    <row r="98" spans="1:4" ht="32.25" customHeight="1">
      <c r="A98" s="125">
        <v>43</v>
      </c>
      <c r="B98" s="742" t="s">
        <v>186</v>
      </c>
      <c r="C98" s="666"/>
      <c r="D98" s="158">
        <f>SUM(D96-D97)</f>
        <v>0.5232378</v>
      </c>
    </row>
    <row r="99" spans="1:4" ht="48" customHeight="1">
      <c r="A99" s="125">
        <v>44</v>
      </c>
      <c r="B99" s="742" t="s">
        <v>187</v>
      </c>
      <c r="C99" s="666"/>
      <c r="D99" s="159">
        <v>0</v>
      </c>
    </row>
    <row r="100" spans="1:4" ht="15.75">
      <c r="A100" s="155"/>
      <c r="B100" s="156"/>
      <c r="C100" s="156"/>
      <c r="D100" s="157"/>
    </row>
    <row r="101" spans="1:4" ht="15.75">
      <c r="A101" s="674" t="s">
        <v>188</v>
      </c>
      <c r="B101" s="674"/>
      <c r="C101" s="674"/>
      <c r="D101" s="674"/>
    </row>
    <row r="102" spans="1:4" ht="15" customHeight="1">
      <c r="A102" s="155"/>
      <c r="B102" s="156"/>
      <c r="C102" s="156"/>
      <c r="D102" s="157"/>
    </row>
    <row r="103" spans="1:4" ht="15.75">
      <c r="A103" s="740" t="s">
        <v>189</v>
      </c>
      <c r="B103" s="740"/>
      <c r="C103" s="740"/>
      <c r="D103" s="157"/>
    </row>
    <row r="104" spans="1:4" ht="15.75">
      <c r="A104" s="155"/>
      <c r="B104" s="156"/>
      <c r="C104" s="156"/>
      <c r="D104" s="157"/>
    </row>
    <row r="105" spans="1:4" ht="15.75">
      <c r="A105" s="161"/>
      <c r="B105" s="740" t="s">
        <v>190</v>
      </c>
      <c r="C105" s="740"/>
      <c r="D105" s="162">
        <f>SUM(D58)</f>
        <v>0.4406681291178301</v>
      </c>
    </row>
    <row r="106" spans="1:4" ht="15">
      <c r="A106" s="161"/>
      <c r="B106" s="161" t="s">
        <v>191</v>
      </c>
      <c r="C106" s="161"/>
      <c r="D106" s="163"/>
    </row>
    <row r="107" spans="1:4" ht="15">
      <c r="A107" s="161"/>
      <c r="B107" s="740"/>
      <c r="C107" s="740"/>
      <c r="D107" s="164"/>
    </row>
    <row r="108" spans="1:4" ht="15">
      <c r="A108" s="161"/>
      <c r="B108" s="161" t="s">
        <v>192</v>
      </c>
      <c r="C108" s="161"/>
      <c r="D108" s="163"/>
    </row>
    <row r="109" spans="1:4" ht="21" customHeight="1">
      <c r="A109" s="161"/>
      <c r="B109" s="741" t="s">
        <v>193</v>
      </c>
      <c r="C109" s="741"/>
      <c r="D109" s="165">
        <v>0</v>
      </c>
    </row>
    <row r="110" spans="1:4" ht="15">
      <c r="A110" s="161"/>
      <c r="B110" s="160"/>
      <c r="C110" s="160"/>
      <c r="D110" s="164"/>
    </row>
    <row r="111" spans="1:4" ht="15.75">
      <c r="A111" s="155"/>
      <c r="B111" s="156"/>
      <c r="C111" s="156"/>
      <c r="D111" s="157"/>
    </row>
    <row r="112" spans="1:4" ht="15.75">
      <c r="A112" s="674" t="s">
        <v>194</v>
      </c>
      <c r="B112" s="674"/>
      <c r="C112" s="674"/>
      <c r="D112" s="674"/>
    </row>
    <row r="113" spans="1:4" ht="15">
      <c r="A113" s="650" t="s">
        <v>195</v>
      </c>
      <c r="B113" s="651"/>
      <c r="C113" s="651"/>
      <c r="D113" s="651"/>
    </row>
    <row r="114" spans="1:4" ht="36.75" customHeight="1">
      <c r="A114" s="651"/>
      <c r="B114" s="651"/>
      <c r="C114" s="651"/>
      <c r="D114" s="651"/>
    </row>
    <row r="116" spans="1:4" ht="15">
      <c r="A116" s="650" t="s">
        <v>196</v>
      </c>
      <c r="B116" s="729"/>
      <c r="C116" s="161"/>
      <c r="D116" s="163"/>
    </row>
    <row r="117" spans="1:4" ht="15">
      <c r="A117" s="650"/>
      <c r="B117" s="730"/>
      <c r="C117" s="161"/>
      <c r="D117" s="163"/>
    </row>
    <row r="118" ht="15">
      <c r="B118" s="161" t="s">
        <v>197</v>
      </c>
    </row>
    <row r="119" spans="1:4" ht="15">
      <c r="A119" s="650" t="s">
        <v>198</v>
      </c>
      <c r="B119" s="731"/>
      <c r="C119" s="161"/>
      <c r="D119" s="163"/>
    </row>
    <row r="120" spans="1:4" ht="15.75">
      <c r="A120" s="650"/>
      <c r="B120" s="732"/>
      <c r="C120" s="161"/>
      <c r="D120" s="166"/>
    </row>
    <row r="121" spans="1:4" ht="15">
      <c r="A121" s="161"/>
      <c r="B121" s="161" t="s">
        <v>199</v>
      </c>
      <c r="C121" s="161"/>
      <c r="D121" s="161" t="s">
        <v>200</v>
      </c>
    </row>
    <row r="123" spans="1:3" ht="15.75">
      <c r="A123" s="738" t="s">
        <v>201</v>
      </c>
      <c r="B123" s="738"/>
      <c r="C123" s="738"/>
    </row>
    <row r="124" spans="1:2" ht="15">
      <c r="A124" s="739" t="s">
        <v>202</v>
      </c>
      <c r="B124" s="739"/>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600" verticalDpi="6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R35" sqref="R35"/>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987" t="s">
        <v>878</v>
      </c>
      <c r="B1" s="987"/>
      <c r="C1" s="987"/>
      <c r="D1" s="987"/>
      <c r="E1" s="987"/>
      <c r="F1" s="987"/>
      <c r="G1" s="987"/>
      <c r="H1" s="987"/>
      <c r="I1" s="987"/>
    </row>
    <row r="2" spans="1:9" ht="33">
      <c r="A2" s="1011" t="s">
        <v>879</v>
      </c>
      <c r="B2" s="1011"/>
      <c r="C2" s="1011"/>
      <c r="D2" s="1011"/>
      <c r="E2" s="1011"/>
      <c r="F2" s="1011"/>
      <c r="G2" s="1011"/>
      <c r="H2" s="1011"/>
      <c r="I2" s="1011"/>
    </row>
    <row r="3" spans="1:9" ht="14.25">
      <c r="A3" s="1001"/>
      <c r="B3" s="1001"/>
      <c r="C3" s="1001"/>
      <c r="D3" s="1001"/>
      <c r="E3" s="1001"/>
      <c r="F3" s="1001"/>
      <c r="G3" s="1001"/>
      <c r="H3" s="1001"/>
      <c r="I3" s="1001"/>
    </row>
    <row r="4" spans="1:9" ht="14.25">
      <c r="A4" s="1001"/>
      <c r="B4" s="1001"/>
      <c r="C4" s="1001"/>
      <c r="D4" s="1001"/>
      <c r="E4" s="1001"/>
      <c r="F4" s="1001"/>
      <c r="G4" s="1001"/>
      <c r="H4" s="1001"/>
      <c r="I4" s="1001"/>
    </row>
    <row r="5" spans="1:9" ht="15">
      <c r="A5" s="989"/>
      <c r="B5" s="989"/>
      <c r="C5" s="989"/>
      <c r="D5" s="989"/>
      <c r="E5" s="989"/>
      <c r="F5" s="989"/>
      <c r="G5" s="989"/>
      <c r="H5" s="989"/>
      <c r="I5" s="989"/>
    </row>
    <row r="6" spans="1:9" ht="15">
      <c r="A6" s="494" t="s">
        <v>638</v>
      </c>
      <c r="B6" s="1003" t="str">
        <f>(eff_entity)</f>
        <v>Taxing Unit Name</v>
      </c>
      <c r="C6" s="1003"/>
      <c r="D6" s="989" t="s">
        <v>880</v>
      </c>
      <c r="E6" s="989"/>
      <c r="F6" s="1003">
        <f>(timeofmeeting)</f>
        <v>0</v>
      </c>
      <c r="G6" s="1003"/>
      <c r="H6" s="989"/>
      <c r="I6" s="989"/>
    </row>
    <row r="7" spans="1:9" ht="15">
      <c r="A7" s="476" t="s">
        <v>838</v>
      </c>
      <c r="B7" s="1041">
        <f>(dateofmeeting)</f>
        <v>0</v>
      </c>
      <c r="C7" s="1041"/>
      <c r="D7" s="498" t="s">
        <v>684</v>
      </c>
      <c r="E7" s="1003">
        <f>(meetingplace)</f>
        <v>0</v>
      </c>
      <c r="F7" s="1003"/>
      <c r="G7" s="1003"/>
      <c r="H7" s="989"/>
      <c r="I7" s="989"/>
    </row>
    <row r="8" spans="1:9" ht="15">
      <c r="A8" s="476"/>
      <c r="B8" s="989"/>
      <c r="C8" s="989"/>
      <c r="D8" s="989"/>
      <c r="E8" s="989"/>
      <c r="F8" s="989"/>
      <c r="G8" s="989"/>
      <c r="H8" s="989"/>
      <c r="I8" s="989"/>
    </row>
    <row r="9" spans="1:9" ht="15">
      <c r="A9" s="989"/>
      <c r="B9" s="989"/>
      <c r="C9" s="989"/>
      <c r="D9" s="989"/>
      <c r="E9" s="989"/>
      <c r="F9" s="989"/>
      <c r="G9" s="989"/>
      <c r="H9" s="989"/>
      <c r="I9" s="989"/>
    </row>
    <row r="10" spans="1:9" ht="15">
      <c r="A10" s="986" t="s">
        <v>881</v>
      </c>
      <c r="B10" s="986"/>
      <c r="C10" s="986"/>
      <c r="D10" s="986"/>
      <c r="E10" s="986"/>
      <c r="F10" s="495">
        <f>(apyr)</f>
        <v>0</v>
      </c>
      <c r="G10" s="986" t="s">
        <v>882</v>
      </c>
      <c r="H10" s="986"/>
      <c r="I10" s="986"/>
    </row>
    <row r="11" spans="1:9" ht="15">
      <c r="A11" s="998"/>
      <c r="B11" s="998"/>
      <c r="C11" s="989" t="s">
        <v>883</v>
      </c>
      <c r="D11" s="989"/>
      <c r="E11" s="989"/>
      <c r="F11" s="989"/>
      <c r="G11" s="989"/>
      <c r="H11" s="989"/>
      <c r="I11" s="989"/>
    </row>
    <row r="12" spans="1:9" ht="14.25">
      <c r="A12" s="990"/>
      <c r="B12" s="990"/>
      <c r="C12" s="990"/>
      <c r="D12" s="990"/>
      <c r="E12" s="990"/>
      <c r="F12" s="990"/>
      <c r="G12" s="990"/>
      <c r="H12" s="990"/>
      <c r="I12" s="990"/>
    </row>
    <row r="13" spans="1:9" ht="18" customHeight="1">
      <c r="A13" s="990" t="s">
        <v>967</v>
      </c>
      <c r="B13" s="990"/>
      <c r="C13" s="990"/>
      <c r="D13" s="990"/>
      <c r="E13" s="990"/>
      <c r="F13" s="990"/>
      <c r="G13" s="990"/>
      <c r="H13" s="990"/>
      <c r="I13" s="990"/>
    </row>
    <row r="14" spans="1:9" ht="14.25">
      <c r="A14" s="990" t="s">
        <v>968</v>
      </c>
      <c r="B14" s="990"/>
      <c r="C14" s="990"/>
      <c r="D14" s="990"/>
      <c r="E14" s="990"/>
      <c r="F14" s="990"/>
      <c r="G14" s="990"/>
      <c r="H14" s="990"/>
      <c r="I14" s="990"/>
    </row>
    <row r="15" spans="1:9" ht="15">
      <c r="A15" s="989"/>
      <c r="B15" s="989"/>
      <c r="C15" s="989"/>
      <c r="D15" s="989"/>
      <c r="E15" s="989"/>
      <c r="F15" s="989"/>
      <c r="G15" s="989"/>
      <c r="H15" s="989"/>
      <c r="I15" s="989"/>
    </row>
    <row r="16" spans="1:9" ht="15">
      <c r="A16" s="989"/>
      <c r="B16" s="989"/>
      <c r="C16" s="989"/>
      <c r="D16" s="989"/>
      <c r="E16" s="989"/>
      <c r="F16" s="989"/>
      <c r="G16" s="989"/>
      <c r="H16" s="989"/>
      <c r="I16" s="989"/>
    </row>
    <row r="17" spans="1:9" ht="15">
      <c r="A17" s="986" t="s">
        <v>886</v>
      </c>
      <c r="B17" s="986"/>
      <c r="C17" s="986"/>
      <c r="D17" s="986"/>
      <c r="E17" s="986"/>
      <c r="F17" s="1003" t="str">
        <f>(eff_entity)</f>
        <v>Taxing Unit Name</v>
      </c>
      <c r="G17" s="1003"/>
      <c r="H17" s="1003"/>
      <c r="I17" s="1003"/>
    </row>
    <row r="18" spans="1:9" ht="14.25">
      <c r="A18" s="1001"/>
      <c r="B18" s="1001"/>
      <c r="C18" s="1001"/>
      <c r="D18" s="1001"/>
      <c r="E18" s="1001"/>
      <c r="F18" s="1001"/>
      <c r="G18" s="1001"/>
      <c r="H18" s="1001"/>
      <c r="I18" s="1001"/>
    </row>
    <row r="19" spans="1:9" ht="15">
      <c r="A19" s="989"/>
      <c r="B19" s="989"/>
      <c r="C19" s="989"/>
      <c r="D19" s="989"/>
      <c r="E19" s="989"/>
      <c r="F19" s="989"/>
      <c r="G19" s="989"/>
      <c r="H19" s="989"/>
      <c r="I19" s="989"/>
    </row>
    <row r="20" spans="1:9" ht="15">
      <c r="A20" s="476" t="s">
        <v>887</v>
      </c>
      <c r="B20" s="998"/>
      <c r="C20" s="998"/>
      <c r="D20" s="498" t="s">
        <v>888</v>
      </c>
      <c r="E20" s="989"/>
      <c r="F20" s="989"/>
      <c r="G20" s="989"/>
      <c r="H20" s="989"/>
      <c r="I20" s="989"/>
    </row>
    <row r="21" spans="1:9" ht="15">
      <c r="A21" s="986"/>
      <c r="B21" s="986"/>
      <c r="C21" s="986"/>
      <c r="D21" s="986"/>
      <c r="E21" s="986"/>
      <c r="F21" s="986"/>
      <c r="G21" s="986"/>
      <c r="H21" s="986"/>
      <c r="I21" s="986"/>
    </row>
    <row r="22" spans="1:9" ht="15">
      <c r="A22" s="986"/>
      <c r="B22" s="986"/>
      <c r="C22" s="986"/>
      <c r="D22" s="986"/>
      <c r="E22" s="986"/>
      <c r="F22" s="986"/>
      <c r="G22" s="986"/>
      <c r="H22" s="986"/>
      <c r="I22" s="986"/>
    </row>
    <row r="23" spans="1:9" ht="15">
      <c r="A23" s="986"/>
      <c r="B23" s="986"/>
      <c r="C23" s="986"/>
      <c r="D23" s="986"/>
      <c r="E23" s="986"/>
      <c r="F23" s="986"/>
      <c r="G23" s="986"/>
      <c r="H23" s="986"/>
      <c r="I23" s="986"/>
    </row>
    <row r="24" spans="1:9" ht="15">
      <c r="A24" s="986"/>
      <c r="B24" s="986"/>
      <c r="C24" s="986"/>
      <c r="D24" s="986"/>
      <c r="E24" s="986"/>
      <c r="F24" s="986"/>
      <c r="G24" s="986"/>
      <c r="H24" s="986"/>
      <c r="I24" s="986"/>
    </row>
    <row r="25" spans="1:9" ht="15">
      <c r="A25" s="986"/>
      <c r="B25" s="986"/>
      <c r="C25" s="986"/>
      <c r="D25" s="986"/>
      <c r="E25" s="986"/>
      <c r="F25" s="986"/>
      <c r="G25" s="986"/>
      <c r="H25" s="986"/>
      <c r="I25" s="986"/>
    </row>
    <row r="26" spans="1:9" ht="15">
      <c r="A26" s="989"/>
      <c r="B26" s="989"/>
      <c r="C26" s="989"/>
      <c r="D26" s="989"/>
      <c r="E26" s="989"/>
      <c r="F26" s="989"/>
      <c r="G26" s="989"/>
      <c r="H26" s="989"/>
      <c r="I26" s="989"/>
    </row>
    <row r="27" spans="1:9" ht="15">
      <c r="A27" s="986"/>
      <c r="B27" s="986"/>
      <c r="C27" s="986"/>
      <c r="D27" s="986"/>
      <c r="E27" s="986"/>
      <c r="F27" s="986"/>
      <c r="G27" s="986"/>
      <c r="H27" s="986"/>
      <c r="I27" s="986"/>
    </row>
    <row r="28" spans="1:9" ht="14.25">
      <c r="A28" s="990"/>
      <c r="B28" s="990"/>
      <c r="C28" s="990"/>
      <c r="D28" s="990"/>
      <c r="E28" s="990"/>
      <c r="F28" s="990"/>
      <c r="G28" s="990"/>
      <c r="H28" s="990"/>
      <c r="I28" s="990"/>
    </row>
    <row r="29" spans="1:9" ht="15">
      <c r="A29" s="989"/>
      <c r="B29" s="989"/>
      <c r="C29" s="989"/>
      <c r="D29" s="989"/>
      <c r="E29" s="989"/>
      <c r="F29" s="989"/>
      <c r="G29" s="989"/>
      <c r="H29" s="989"/>
      <c r="I29" s="989"/>
    </row>
    <row r="30" spans="1:9" ht="15">
      <c r="A30" s="986"/>
      <c r="B30" s="986"/>
      <c r="C30" s="986"/>
      <c r="D30" s="986"/>
      <c r="E30" s="986"/>
      <c r="F30" s="986"/>
      <c r="G30" s="986"/>
      <c r="H30" s="986"/>
      <c r="I30" s="986"/>
    </row>
    <row r="31" spans="1:9" ht="15">
      <c r="A31" s="986"/>
      <c r="B31" s="986"/>
      <c r="C31" s="986"/>
      <c r="D31" s="986"/>
      <c r="E31" s="986"/>
      <c r="F31" s="986"/>
      <c r="G31" s="986"/>
      <c r="H31" s="986"/>
      <c r="I31" s="986"/>
    </row>
    <row r="32" spans="1:9" ht="15">
      <c r="A32" s="986"/>
      <c r="B32" s="986"/>
      <c r="C32" s="986"/>
      <c r="D32" s="986"/>
      <c r="E32" s="986"/>
      <c r="F32" s="986"/>
      <c r="G32" s="986"/>
      <c r="H32" s="986"/>
      <c r="I32" s="986"/>
    </row>
    <row r="33" spans="1:9" ht="15">
      <c r="A33" s="986"/>
      <c r="B33" s="986"/>
      <c r="C33" s="986"/>
      <c r="D33" s="986"/>
      <c r="E33" s="986"/>
      <c r="F33" s="986"/>
      <c r="G33" s="986"/>
      <c r="H33" s="986"/>
      <c r="I33" s="986"/>
    </row>
    <row r="34" spans="1:9" ht="15">
      <c r="A34" s="986"/>
      <c r="B34" s="986"/>
      <c r="C34" s="986"/>
      <c r="D34" s="986"/>
      <c r="E34" s="986"/>
      <c r="F34" s="986"/>
      <c r="G34" s="986"/>
      <c r="H34" s="986"/>
      <c r="I34" s="986"/>
    </row>
    <row r="35" spans="1:9" ht="15">
      <c r="A35" s="986"/>
      <c r="B35" s="986"/>
      <c r="C35" s="986"/>
      <c r="D35" s="986"/>
      <c r="E35" s="986"/>
      <c r="F35" s="986"/>
      <c r="G35" s="986"/>
      <c r="H35" s="986"/>
      <c r="I35" s="986"/>
    </row>
    <row r="36" spans="1:9" ht="15">
      <c r="A36" s="986"/>
      <c r="B36" s="986"/>
      <c r="C36" s="986"/>
      <c r="D36" s="986"/>
      <c r="E36" s="986"/>
      <c r="F36" s="986"/>
      <c r="G36" s="986"/>
      <c r="H36" s="986"/>
      <c r="I36" s="986"/>
    </row>
    <row r="37" spans="1:9" ht="14.25">
      <c r="A37" s="1040"/>
      <c r="B37" s="1040"/>
      <c r="C37" s="1040"/>
      <c r="D37" s="1040"/>
      <c r="E37" s="1040"/>
      <c r="F37" s="1040"/>
      <c r="G37" s="1040"/>
      <c r="H37" s="1040"/>
      <c r="I37" s="1040"/>
    </row>
    <row r="38" spans="1:9" ht="15">
      <c r="A38" s="987"/>
      <c r="B38" s="987"/>
      <c r="C38" s="987"/>
      <c r="D38" s="987"/>
      <c r="E38" s="987"/>
      <c r="F38" s="987"/>
      <c r="G38" s="987"/>
      <c r="H38" s="987"/>
      <c r="I38" s="987"/>
    </row>
    <row r="39" spans="1:9" ht="15">
      <c r="A39" s="494"/>
      <c r="B39" s="494"/>
      <c r="C39" s="494"/>
      <c r="D39" s="494"/>
      <c r="E39" s="494"/>
      <c r="F39" s="494"/>
      <c r="G39" s="494"/>
      <c r="H39" s="494"/>
      <c r="I39" s="494"/>
    </row>
    <row r="40" spans="1:9" ht="15">
      <c r="A40" s="494"/>
      <c r="B40" s="494"/>
      <c r="C40" s="494"/>
      <c r="D40" s="494"/>
      <c r="E40" s="494"/>
      <c r="F40" s="494"/>
      <c r="G40" s="494"/>
      <c r="H40" s="494"/>
      <c r="I40" s="494"/>
    </row>
    <row r="41" spans="1:9" ht="15">
      <c r="A41" s="494"/>
      <c r="B41" s="494"/>
      <c r="C41" s="494"/>
      <c r="D41" s="494"/>
      <c r="E41" s="494"/>
      <c r="F41" s="494"/>
      <c r="G41" s="494"/>
      <c r="H41" s="494"/>
      <c r="I41" s="494"/>
    </row>
    <row r="42" spans="1:9" ht="15">
      <c r="A42" s="494"/>
      <c r="B42" s="494"/>
      <c r="C42" s="494"/>
      <c r="D42" s="494"/>
      <c r="E42" s="494"/>
      <c r="F42" s="494"/>
      <c r="G42" s="494"/>
      <c r="H42" s="494"/>
      <c r="I42" s="494"/>
    </row>
    <row r="43" spans="1:9" ht="15">
      <c r="A43" s="494"/>
      <c r="B43" s="494"/>
      <c r="C43" s="494"/>
      <c r="D43" s="494"/>
      <c r="E43" s="494"/>
      <c r="F43" s="494"/>
      <c r="G43" s="494"/>
      <c r="H43" s="494"/>
      <c r="I43" s="494"/>
    </row>
    <row r="44" spans="1:9" ht="15">
      <c r="A44" s="494"/>
      <c r="B44" s="494"/>
      <c r="C44" s="494"/>
      <c r="D44" s="494"/>
      <c r="E44" s="494"/>
      <c r="F44" s="494"/>
      <c r="G44" s="494"/>
      <c r="H44" s="494"/>
      <c r="I44" s="494"/>
    </row>
    <row r="45" spans="1:9" ht="15">
      <c r="A45" s="1023" t="s">
        <v>969</v>
      </c>
      <c r="B45" s="1023"/>
      <c r="C45" s="1023"/>
      <c r="D45" s="1023"/>
      <c r="E45" s="1023"/>
      <c r="F45" s="1023"/>
      <c r="G45" s="1023"/>
      <c r="H45" s="1023"/>
      <c r="I45" s="1023"/>
    </row>
    <row r="46" spans="1:9" ht="15">
      <c r="A46" s="1023"/>
      <c r="B46" s="1023"/>
      <c r="C46" s="1023"/>
      <c r="D46" s="1023"/>
      <c r="E46" s="1023"/>
      <c r="F46" s="1023"/>
      <c r="G46" s="1023"/>
      <c r="H46" s="1023"/>
      <c r="I46" s="1023"/>
    </row>
    <row r="47" spans="1:9" ht="15">
      <c r="A47" s="1054" t="s">
        <v>931</v>
      </c>
      <c r="B47" s="1054"/>
      <c r="C47" s="1054"/>
      <c r="D47" s="1054"/>
      <c r="E47" s="1054"/>
      <c r="F47" s="1054"/>
      <c r="G47" s="1054"/>
      <c r="H47" s="1054"/>
      <c r="I47" s="1054"/>
    </row>
    <row r="48" spans="1:9" ht="15">
      <c r="A48" s="1038" t="s">
        <v>618</v>
      </c>
      <c r="B48" s="1038"/>
      <c r="C48" s="1038"/>
      <c r="D48" s="1038"/>
      <c r="E48" s="1038"/>
      <c r="F48" s="1038"/>
      <c r="G48" s="1038"/>
      <c r="H48" s="1038"/>
      <c r="I48" s="1038"/>
    </row>
    <row r="49" spans="1:9" ht="15">
      <c r="A49" s="1064" t="s">
        <v>970</v>
      </c>
      <c r="B49" s="1064"/>
      <c r="C49" s="1064"/>
      <c r="D49" s="1064"/>
      <c r="E49" s="1064"/>
      <c r="F49" s="1064"/>
      <c r="G49" s="1064"/>
      <c r="H49" s="1064"/>
      <c r="I49" s="1064"/>
    </row>
    <row r="50" spans="1:9" ht="15">
      <c r="A50" s="494"/>
      <c r="B50" s="494"/>
      <c r="C50" s="494"/>
      <c r="D50" s="494"/>
      <c r="E50" s="494"/>
      <c r="F50" s="494"/>
      <c r="G50" s="494"/>
      <c r="H50" s="494"/>
      <c r="I50" s="494"/>
    </row>
    <row r="51" spans="1:9" ht="15">
      <c r="A51" s="494"/>
      <c r="B51" s="494"/>
      <c r="C51" s="494"/>
      <c r="D51" s="494"/>
      <c r="E51" s="494"/>
      <c r="F51" s="494"/>
      <c r="G51" s="494"/>
      <c r="H51" s="494"/>
      <c r="I51" s="494"/>
    </row>
    <row r="52" spans="1:9" ht="15">
      <c r="A52" s="494"/>
      <c r="B52" s="494"/>
      <c r="C52" s="494"/>
      <c r="D52" s="494"/>
      <c r="E52" s="494"/>
      <c r="F52" s="494"/>
      <c r="G52" s="494"/>
      <c r="H52" s="494"/>
      <c r="I52" s="494"/>
    </row>
    <row r="53" spans="1:9" ht="15">
      <c r="A53" s="494"/>
      <c r="B53" s="494"/>
      <c r="C53" s="494"/>
      <c r="D53" s="494"/>
      <c r="E53" s="494"/>
      <c r="F53" s="494"/>
      <c r="G53" s="494"/>
      <c r="H53" s="494"/>
      <c r="I53" s="494"/>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21">
      <selection activeCell="B152" sqref="B152"/>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203</v>
      </c>
    </row>
    <row r="2" spans="1:13" ht="25.5">
      <c r="A2" s="701" t="s">
        <v>204</v>
      </c>
      <c r="B2" s="701"/>
      <c r="C2" s="701"/>
      <c r="D2" s="169" t="s">
        <v>205</v>
      </c>
      <c r="E2" s="4"/>
      <c r="F2" s="4"/>
      <c r="G2" s="4"/>
      <c r="H2" s="4"/>
      <c r="I2" s="4"/>
      <c r="J2" s="4"/>
      <c r="K2" s="4"/>
      <c r="L2" s="4"/>
      <c r="M2" s="4"/>
    </row>
    <row r="3" spans="1:11" ht="20.25">
      <c r="A3" s="693" t="s">
        <v>206</v>
      </c>
      <c r="B3" s="693"/>
      <c r="C3" s="693"/>
      <c r="D3" s="693"/>
      <c r="E3" s="4"/>
      <c r="F3" s="4"/>
      <c r="G3" s="4"/>
      <c r="H3" s="4"/>
      <c r="I3" s="4"/>
      <c r="J3" s="4"/>
      <c r="K3" s="4"/>
    </row>
    <row r="4" spans="1:11" ht="15">
      <c r="A4" s="694" t="str">
        <f>(eff_desc)</f>
        <v>GLI-LIPSCOMB COUNTY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81.5" customHeight="1">
      <c r="A7" s="828" t="s">
        <v>209</v>
      </c>
      <c r="B7" s="705"/>
      <c r="C7" s="705"/>
      <c r="D7" s="705"/>
      <c r="E7" s="4"/>
      <c r="F7" s="4"/>
      <c r="G7" s="4"/>
      <c r="H7" s="4"/>
      <c r="I7" s="4"/>
      <c r="J7" s="4"/>
      <c r="K7" s="4"/>
      <c r="L7" s="4"/>
      <c r="M7" s="4"/>
    </row>
    <row r="8" spans="1:13" ht="15.75">
      <c r="A8" s="714" t="s">
        <v>210</v>
      </c>
      <c r="B8" s="714"/>
      <c r="C8" s="714"/>
      <c r="D8" s="714"/>
      <c r="E8" s="4"/>
      <c r="F8" s="4"/>
      <c r="G8" s="4"/>
      <c r="H8" s="4"/>
      <c r="I8" s="4"/>
      <c r="J8" s="4"/>
      <c r="K8" s="4"/>
      <c r="L8" s="4"/>
      <c r="M8" s="4"/>
    </row>
    <row r="9" spans="1:13" ht="91.5" customHeight="1">
      <c r="A9" s="719" t="s">
        <v>211</v>
      </c>
      <c r="B9" s="720"/>
      <c r="C9" s="720"/>
      <c r="D9" s="720"/>
      <c r="E9" s="4"/>
      <c r="F9" s="4"/>
      <c r="G9" s="4"/>
      <c r="H9" s="4"/>
      <c r="I9" s="4"/>
      <c r="J9" s="4"/>
      <c r="K9" s="4"/>
      <c r="L9" s="4"/>
      <c r="M9" s="4"/>
    </row>
    <row r="10" spans="1:13" ht="29.25" customHeight="1">
      <c r="A10" s="105" t="s">
        <v>104</v>
      </c>
      <c r="B10" s="661" t="s">
        <v>212</v>
      </c>
      <c r="C10" s="662"/>
      <c r="D10" s="105" t="s">
        <v>106</v>
      </c>
      <c r="E10" s="4"/>
      <c r="F10" s="4"/>
      <c r="G10" s="4"/>
      <c r="H10" s="4"/>
      <c r="I10" s="4"/>
      <c r="J10" s="4"/>
      <c r="K10" s="4"/>
      <c r="L10" s="4"/>
      <c r="M10" s="4"/>
    </row>
    <row r="11" spans="1:13" ht="120" customHeight="1">
      <c r="A11" s="171">
        <v>1</v>
      </c>
      <c r="B11" s="787" t="s">
        <v>213</v>
      </c>
      <c r="C11" s="788"/>
      <c r="D11" s="173">
        <f>SUM(eff_histtxblrecog)</f>
        <v>545243812</v>
      </c>
      <c r="E11" s="4"/>
      <c r="F11" s="4"/>
      <c r="G11" s="4"/>
      <c r="H11" s="4"/>
      <c r="I11" s="4"/>
      <c r="J11" s="4"/>
      <c r="L11" s="4"/>
      <c r="M11" s="4"/>
    </row>
    <row r="12" spans="1:13" ht="35.25" customHeight="1">
      <c r="A12" s="171">
        <v>2</v>
      </c>
      <c r="B12" s="769" t="s">
        <v>214</v>
      </c>
      <c r="C12" s="770"/>
      <c r="D12" s="173">
        <f>SUM(eff_histtaxceiling)</f>
        <v>0</v>
      </c>
      <c r="E12" s="4"/>
      <c r="F12" s="4"/>
      <c r="G12" s="4"/>
      <c r="H12" s="4"/>
      <c r="I12" s="4"/>
      <c r="J12" s="4"/>
      <c r="L12" s="4"/>
      <c r="M12" s="4"/>
    </row>
    <row r="13" spans="1:13" ht="29.25" customHeight="1">
      <c r="A13" s="171">
        <v>3</v>
      </c>
      <c r="B13" s="791" t="s">
        <v>215</v>
      </c>
      <c r="C13" s="792"/>
      <c r="D13" s="173">
        <f>SUM(D11-D12)</f>
        <v>545243812</v>
      </c>
      <c r="E13" s="4"/>
      <c r="F13" s="4"/>
      <c r="G13" s="4"/>
      <c r="H13" s="4"/>
      <c r="I13" s="4"/>
      <c r="J13" s="4"/>
      <c r="L13" s="4"/>
      <c r="M13" s="4"/>
    </row>
    <row r="14" spans="1:13" ht="24" customHeight="1">
      <c r="A14" s="761">
        <v>4</v>
      </c>
      <c r="B14" s="793" t="s">
        <v>216</v>
      </c>
      <c r="C14" s="794"/>
      <c r="D14" s="175"/>
      <c r="E14" s="4"/>
      <c r="F14" s="4"/>
      <c r="G14" s="4"/>
      <c r="H14" s="4"/>
      <c r="I14" s="4"/>
      <c r="J14" s="4"/>
      <c r="L14" s="4"/>
      <c r="M14" s="4"/>
    </row>
    <row r="15" spans="1:13" ht="29.25" customHeight="1">
      <c r="A15" s="762"/>
      <c r="B15" s="177" t="s">
        <v>217</v>
      </c>
      <c r="C15" s="178">
        <f>SUM(eff_histchapter313appraisedis)</f>
        <v>0</v>
      </c>
      <c r="D15" s="179"/>
      <c r="E15" s="4"/>
      <c r="F15" s="4"/>
      <c r="G15" s="4"/>
      <c r="H15" s="4"/>
      <c r="I15" s="4"/>
      <c r="J15" s="4"/>
      <c r="L15" s="4"/>
      <c r="M15" s="4"/>
    </row>
    <row r="16" spans="1:13" ht="29.25" customHeight="1">
      <c r="A16" s="762"/>
      <c r="B16" s="177" t="s">
        <v>218</v>
      </c>
      <c r="C16" s="180">
        <f>SUM(eff_histchapter313limitedmo)</f>
        <v>0</v>
      </c>
      <c r="D16" s="179"/>
      <c r="E16" s="4"/>
      <c r="F16" s="4"/>
      <c r="G16" s="4"/>
      <c r="H16" s="4"/>
      <c r="I16" s="4"/>
      <c r="J16" s="4"/>
      <c r="L16" s="4"/>
      <c r="M16" s="4"/>
    </row>
    <row r="17" spans="1:13" ht="29.25" customHeight="1">
      <c r="A17" s="763"/>
      <c r="B17" s="182" t="s">
        <v>219</v>
      </c>
      <c r="C17" s="183"/>
      <c r="D17" s="184">
        <f>SUM(C15-C16)</f>
        <v>0</v>
      </c>
      <c r="E17" s="4"/>
      <c r="F17" s="4"/>
      <c r="G17" s="4"/>
      <c r="H17" s="4"/>
      <c r="I17" s="4"/>
      <c r="J17" s="4"/>
      <c r="L17" s="4"/>
      <c r="M17" s="4"/>
    </row>
    <row r="18" spans="1:13" ht="21" customHeight="1">
      <c r="A18" s="176">
        <v>5</v>
      </c>
      <c r="B18" s="778" t="s">
        <v>220</v>
      </c>
      <c r="C18" s="779"/>
      <c r="D18" s="185">
        <f>SUM(D13,-D17)</f>
        <v>545243812</v>
      </c>
      <c r="E18" s="4"/>
      <c r="F18" s="4"/>
      <c r="G18" s="4"/>
      <c r="H18" s="4"/>
      <c r="I18" s="4"/>
      <c r="J18" s="4"/>
      <c r="L18" s="4"/>
      <c r="M18" s="4"/>
    </row>
    <row r="19" spans="1:13" ht="17.25" customHeight="1">
      <c r="A19" s="761">
        <v>6</v>
      </c>
      <c r="B19" s="795" t="s">
        <v>221</v>
      </c>
      <c r="C19" s="795"/>
      <c r="D19" s="829"/>
      <c r="E19" s="4"/>
      <c r="F19" s="4"/>
      <c r="G19" s="4"/>
      <c r="H19" s="4"/>
      <c r="I19" s="4"/>
      <c r="J19" s="4"/>
      <c r="L19" s="4"/>
      <c r="M19" s="4"/>
    </row>
    <row r="20" spans="1:13" ht="21" customHeight="1">
      <c r="A20" s="762"/>
      <c r="B20" s="186" t="s">
        <v>222</v>
      </c>
      <c r="C20" s="187">
        <f>SUM(eff_histtaxratemo)</f>
        <v>0.005232378</v>
      </c>
      <c r="D20" s="830"/>
      <c r="E20" s="4"/>
      <c r="F20" s="4"/>
      <c r="G20" s="4"/>
      <c r="H20" s="4"/>
      <c r="I20" s="4"/>
      <c r="J20" s="4"/>
      <c r="L20" s="4"/>
      <c r="M20" s="4"/>
    </row>
    <row r="21" spans="1:13" ht="21" customHeight="1">
      <c r="A21" s="763"/>
      <c r="B21" s="188" t="s">
        <v>223</v>
      </c>
      <c r="C21" s="189">
        <f>SUM(eff_histtaxrateis)</f>
        <v>0</v>
      </c>
      <c r="D21" s="831"/>
      <c r="E21" s="4"/>
      <c r="F21" s="4"/>
      <c r="G21" s="4"/>
      <c r="H21" s="4"/>
      <c r="I21" s="4"/>
      <c r="J21" s="4"/>
      <c r="L21" s="4"/>
      <c r="M21" s="4"/>
    </row>
    <row r="22" spans="1:13" ht="18" customHeight="1">
      <c r="A22" s="780" t="s">
        <v>224</v>
      </c>
      <c r="B22" s="780"/>
      <c r="C22" s="780"/>
      <c r="D22" s="57" t="s">
        <v>225</v>
      </c>
      <c r="E22" s="4"/>
      <c r="F22" s="4"/>
      <c r="G22" s="4"/>
      <c r="H22" s="4"/>
      <c r="I22" s="4"/>
      <c r="J22" s="4"/>
      <c r="L22" s="4"/>
      <c r="M22" s="4"/>
    </row>
    <row r="23" spans="1:13" ht="29.25" customHeight="1">
      <c r="A23" s="105" t="s">
        <v>104</v>
      </c>
      <c r="B23" s="661" t="s">
        <v>105</v>
      </c>
      <c r="C23" s="662"/>
      <c r="D23" s="105" t="s">
        <v>106</v>
      </c>
      <c r="E23" s="4"/>
      <c r="F23" s="4"/>
      <c r="G23" s="4"/>
      <c r="H23" s="4"/>
      <c r="I23" s="4"/>
      <c r="J23" s="4"/>
      <c r="L23" s="4"/>
      <c r="M23" s="4"/>
    </row>
    <row r="24" spans="1:13" ht="33" customHeight="1">
      <c r="A24" s="190">
        <v>7</v>
      </c>
      <c r="B24" s="820" t="s">
        <v>226</v>
      </c>
      <c r="C24" s="821"/>
      <c r="D24" s="191"/>
      <c r="E24" s="4"/>
      <c r="F24" s="4"/>
      <c r="G24" s="4"/>
      <c r="H24" s="4"/>
      <c r="I24" s="4"/>
      <c r="J24" s="4"/>
      <c r="L24" s="4"/>
      <c r="M24" s="4"/>
    </row>
    <row r="25" spans="1:13" ht="20.25" customHeight="1">
      <c r="A25" s="192"/>
      <c r="B25" s="193" t="s">
        <v>227</v>
      </c>
      <c r="C25" s="194">
        <v>0</v>
      </c>
      <c r="D25" s="195"/>
      <c r="E25" s="4"/>
      <c r="F25" s="4"/>
      <c r="G25" s="4"/>
      <c r="H25" s="4"/>
      <c r="I25" s="4"/>
      <c r="J25" s="4"/>
      <c r="L25" s="4"/>
      <c r="M25" s="4"/>
    </row>
    <row r="26" spans="1:13" ht="20.25" customHeight="1">
      <c r="A26" s="192"/>
      <c r="B26" s="193" t="s">
        <v>228</v>
      </c>
      <c r="C26" s="196">
        <v>0</v>
      </c>
      <c r="D26" s="197"/>
      <c r="E26" s="4"/>
      <c r="F26" s="4"/>
      <c r="G26" s="4"/>
      <c r="H26" s="4"/>
      <c r="I26" s="4"/>
      <c r="J26" s="4"/>
      <c r="L26" s="4"/>
      <c r="M26" s="4"/>
    </row>
    <row r="27" spans="1:13" ht="20.25" customHeight="1">
      <c r="A27" s="198"/>
      <c r="B27" s="199" t="s">
        <v>229</v>
      </c>
      <c r="C27" s="172"/>
      <c r="D27" s="200">
        <f>SUM(C25-C26)</f>
        <v>0</v>
      </c>
      <c r="E27" s="4"/>
      <c r="F27" s="4"/>
      <c r="G27" s="4"/>
      <c r="H27" s="4"/>
      <c r="I27" s="4"/>
      <c r="J27" s="4"/>
      <c r="L27" s="4"/>
      <c r="M27" s="4"/>
    </row>
    <row r="28" spans="1:13" ht="21" customHeight="1">
      <c r="A28" s="190">
        <v>8</v>
      </c>
      <c r="B28" s="820" t="s">
        <v>230</v>
      </c>
      <c r="C28" s="821"/>
      <c r="D28" s="191"/>
      <c r="E28" s="4"/>
      <c r="F28" s="4"/>
      <c r="G28" s="4"/>
      <c r="H28" s="4"/>
      <c r="I28" s="4"/>
      <c r="J28" s="4"/>
      <c r="K28" s="4"/>
      <c r="L28" s="4"/>
      <c r="M28" s="4"/>
    </row>
    <row r="29" spans="1:13" ht="26.25" customHeight="1">
      <c r="A29" s="201"/>
      <c r="B29" s="202" t="s">
        <v>116</v>
      </c>
      <c r="C29" s="203">
        <v>0</v>
      </c>
      <c r="D29" s="204"/>
      <c r="E29" s="4"/>
      <c r="F29" s="4"/>
      <c r="G29" s="4"/>
      <c r="H29" s="4"/>
      <c r="I29" s="4"/>
      <c r="J29" s="4"/>
      <c r="K29" s="4"/>
      <c r="L29" s="4"/>
      <c r="M29" s="4"/>
    </row>
    <row r="30" spans="1:13" ht="22.5" customHeight="1">
      <c r="A30" s="201"/>
      <c r="B30" s="202" t="s">
        <v>231</v>
      </c>
      <c r="C30" s="205">
        <v>0</v>
      </c>
      <c r="D30" s="206"/>
      <c r="E30" s="4"/>
      <c r="F30" s="4"/>
      <c r="G30" s="4"/>
      <c r="H30" s="4"/>
      <c r="I30" s="4"/>
      <c r="J30" s="4"/>
      <c r="K30" s="4"/>
      <c r="L30" s="4"/>
      <c r="M30" s="4"/>
    </row>
    <row r="31" spans="1:13" ht="20.25" customHeight="1">
      <c r="A31" s="181"/>
      <c r="B31" s="207" t="s">
        <v>232</v>
      </c>
      <c r="C31" s="208"/>
      <c r="D31" s="209">
        <f>SUM(C29-C30)</f>
        <v>0</v>
      </c>
      <c r="E31" s="4"/>
      <c r="F31" s="4"/>
      <c r="G31" s="4"/>
      <c r="H31" s="4"/>
      <c r="I31" s="4"/>
      <c r="J31" s="4"/>
      <c r="K31" s="4"/>
      <c r="L31" s="4"/>
      <c r="M31" s="4"/>
    </row>
    <row r="32" spans="1:13" ht="25.5" customHeight="1">
      <c r="A32" s="181">
        <v>9</v>
      </c>
      <c r="B32" s="818" t="s">
        <v>233</v>
      </c>
      <c r="C32" s="819"/>
      <c r="D32" s="210">
        <f>SUM(D31,D27)</f>
        <v>0</v>
      </c>
      <c r="E32" s="4"/>
      <c r="F32" s="4"/>
      <c r="G32" s="4"/>
      <c r="H32" s="4"/>
      <c r="I32" s="4"/>
      <c r="J32" s="4"/>
      <c r="K32" s="4"/>
      <c r="L32" s="4"/>
      <c r="M32" s="4"/>
    </row>
    <row r="33" spans="1:9" ht="46.5" customHeight="1">
      <c r="A33" s="171">
        <v>10</v>
      </c>
      <c r="B33" s="769" t="s">
        <v>234</v>
      </c>
      <c r="C33" s="822"/>
      <c r="D33" s="210">
        <f>SUM(D32,D18)</f>
        <v>545243812</v>
      </c>
      <c r="E33" s="4"/>
      <c r="F33" s="4"/>
      <c r="G33" s="4"/>
      <c r="H33" s="4"/>
      <c r="I33" s="4"/>
    </row>
    <row r="34" spans="1:9" ht="47.25" customHeight="1">
      <c r="A34" s="171">
        <v>11</v>
      </c>
      <c r="B34" s="769" t="s">
        <v>235</v>
      </c>
      <c r="C34" s="770"/>
      <c r="D34" s="210">
        <f>SUM(D32,D13)</f>
        <v>545243812</v>
      </c>
      <c r="E34" s="4"/>
      <c r="F34" s="4"/>
      <c r="G34" s="4"/>
      <c r="H34" s="4"/>
      <c r="I34" s="4"/>
    </row>
    <row r="35" spans="1:9" ht="39" customHeight="1">
      <c r="A35" s="174">
        <v>12</v>
      </c>
      <c r="B35" s="778" t="s">
        <v>236</v>
      </c>
      <c r="C35" s="796"/>
      <c r="D35" s="211">
        <v>0</v>
      </c>
      <c r="E35" s="4"/>
      <c r="F35" s="4"/>
      <c r="G35" s="4"/>
      <c r="H35" s="4"/>
      <c r="I35" s="4"/>
    </row>
    <row r="36" spans="1:9" ht="74.25" customHeight="1">
      <c r="A36" s="761">
        <v>13</v>
      </c>
      <c r="B36" s="816" t="s">
        <v>237</v>
      </c>
      <c r="C36" s="817"/>
      <c r="D36" s="750"/>
      <c r="E36" s="4"/>
      <c r="F36" s="4"/>
      <c r="G36" s="4"/>
      <c r="H36" s="4"/>
      <c r="I36" s="4"/>
    </row>
    <row r="37" spans="1:9" ht="21" customHeight="1">
      <c r="A37" s="762"/>
      <c r="B37" s="126" t="s">
        <v>238</v>
      </c>
      <c r="C37" s="212">
        <f>SUM(eff_histabsolutexempt)</f>
        <v>2142</v>
      </c>
      <c r="D37" s="751"/>
      <c r="E37" s="4"/>
      <c r="F37" s="4"/>
      <c r="G37" s="4"/>
      <c r="H37" s="4"/>
      <c r="I37" s="4"/>
    </row>
    <row r="38" spans="1:9" ht="32.25" customHeight="1">
      <c r="A38" s="762"/>
      <c r="B38" s="126" t="s">
        <v>239</v>
      </c>
      <c r="C38" s="213">
        <f>SUM(eff_partialexempt)</f>
        <v>168819</v>
      </c>
      <c r="D38" s="752"/>
      <c r="E38" s="4"/>
      <c r="F38" s="4"/>
      <c r="G38" s="4"/>
      <c r="H38" s="4"/>
      <c r="I38" s="4"/>
    </row>
    <row r="39" spans="1:9" ht="25.5" customHeight="1">
      <c r="A39" s="762"/>
      <c r="B39" s="126" t="s">
        <v>240</v>
      </c>
      <c r="C39" s="214"/>
      <c r="D39" s="215">
        <f>SUM(C37,C38)</f>
        <v>170961</v>
      </c>
      <c r="E39" s="4"/>
      <c r="F39" s="4"/>
      <c r="G39" s="4"/>
      <c r="H39" s="4"/>
      <c r="I39" s="4"/>
    </row>
    <row r="40" spans="1:9" ht="63" customHeight="1">
      <c r="A40" s="761">
        <v>14</v>
      </c>
      <c r="B40" s="778" t="s">
        <v>241</v>
      </c>
      <c r="C40" s="779"/>
      <c r="D40" s="753"/>
      <c r="E40" s="4"/>
      <c r="F40" s="4"/>
      <c r="G40" s="4"/>
      <c r="H40" s="4"/>
      <c r="I40" s="4"/>
    </row>
    <row r="41" spans="1:9" ht="20.25" customHeight="1">
      <c r="A41" s="762"/>
      <c r="B41" s="216" t="s">
        <v>242</v>
      </c>
      <c r="C41" s="217">
        <f>SUM(eff_histprdmkt)</f>
        <v>197370</v>
      </c>
      <c r="D41" s="754"/>
      <c r="E41" s="4"/>
      <c r="F41" s="4"/>
      <c r="G41" s="4"/>
      <c r="H41" s="4"/>
      <c r="I41" s="4"/>
    </row>
    <row r="42" spans="1:9" ht="20.25" customHeight="1">
      <c r="A42" s="762"/>
      <c r="B42" s="216" t="s">
        <v>243</v>
      </c>
      <c r="C42" s="218">
        <f>SUM(eff_prd)</f>
        <v>22930</v>
      </c>
      <c r="D42" s="755"/>
      <c r="E42" s="4"/>
      <c r="F42" s="4"/>
      <c r="G42" s="4"/>
      <c r="H42" s="4"/>
      <c r="I42" s="4"/>
    </row>
    <row r="43" spans="1:9" ht="20.25" customHeight="1">
      <c r="A43" s="763"/>
      <c r="B43" s="219" t="s">
        <v>244</v>
      </c>
      <c r="C43" s="220"/>
      <c r="D43" s="184">
        <f>SUM(C41-C42)</f>
        <v>174440</v>
      </c>
      <c r="E43" s="4"/>
      <c r="F43" s="4"/>
      <c r="G43" s="4"/>
      <c r="H43" s="4"/>
      <c r="I43" s="4"/>
    </row>
    <row r="44" spans="1:9" ht="21" customHeight="1">
      <c r="A44" s="171">
        <v>15</v>
      </c>
      <c r="B44" s="787" t="s">
        <v>245</v>
      </c>
      <c r="C44" s="788"/>
      <c r="D44" s="209">
        <f>SUM(D35,D39,D43)</f>
        <v>345401</v>
      </c>
      <c r="E44" s="4"/>
      <c r="F44" s="4"/>
      <c r="G44" s="4"/>
      <c r="H44" s="4"/>
      <c r="I44" s="4"/>
    </row>
    <row r="45" spans="1:9" ht="63.75" customHeight="1">
      <c r="A45" s="221">
        <v>16</v>
      </c>
      <c r="B45" s="826" t="s">
        <v>246</v>
      </c>
      <c r="C45" s="827"/>
      <c r="D45" s="222">
        <v>0</v>
      </c>
      <c r="E45" s="4"/>
      <c r="F45" s="4"/>
      <c r="G45" s="4"/>
      <c r="H45" s="4"/>
      <c r="I45" s="4"/>
    </row>
    <row r="46" spans="1:9" ht="63" customHeight="1">
      <c r="A46" s="221">
        <v>17</v>
      </c>
      <c r="B46" s="787" t="s">
        <v>247</v>
      </c>
      <c r="C46" s="788"/>
      <c r="D46" s="223">
        <v>0</v>
      </c>
      <c r="E46" s="4"/>
      <c r="F46" s="4"/>
      <c r="G46" s="4"/>
      <c r="H46" s="4"/>
      <c r="I46" s="4"/>
    </row>
    <row r="47" spans="1:9" ht="23.25" customHeight="1">
      <c r="A47" s="221">
        <v>18</v>
      </c>
      <c r="B47" s="787" t="s">
        <v>248</v>
      </c>
      <c r="C47" s="788"/>
      <c r="D47" s="224">
        <f>SUM(C20*D45)/100</f>
        <v>0</v>
      </c>
      <c r="E47" s="4"/>
      <c r="F47" s="4"/>
      <c r="G47" s="4"/>
      <c r="H47" s="4"/>
      <c r="I47" s="4"/>
    </row>
    <row r="48" spans="1:9" ht="23.25" customHeight="1">
      <c r="A48" s="225"/>
      <c r="B48" s="226"/>
      <c r="C48" s="226"/>
      <c r="D48" s="227"/>
      <c r="E48" s="4"/>
      <c r="F48" s="4"/>
      <c r="G48" s="4"/>
      <c r="H48" s="4"/>
      <c r="I48" s="4"/>
    </row>
    <row r="49" spans="1:9" ht="18" customHeight="1">
      <c r="A49" s="780" t="s">
        <v>224</v>
      </c>
      <c r="B49" s="780"/>
      <c r="C49" s="780"/>
      <c r="D49" s="57" t="s">
        <v>225</v>
      </c>
      <c r="E49" s="4"/>
      <c r="F49" s="4"/>
      <c r="G49" s="4"/>
      <c r="H49" s="4"/>
      <c r="I49" s="4"/>
    </row>
    <row r="50" spans="1:9" ht="29.25" customHeight="1">
      <c r="A50" s="228" t="s">
        <v>104</v>
      </c>
      <c r="B50" s="781" t="s">
        <v>249</v>
      </c>
      <c r="C50" s="782"/>
      <c r="D50" s="228" t="s">
        <v>106</v>
      </c>
      <c r="E50" s="4"/>
      <c r="F50" s="4"/>
      <c r="G50" s="4"/>
      <c r="H50" s="4"/>
      <c r="I50" s="4"/>
    </row>
    <row r="51" spans="1:9" ht="23.25" customHeight="1">
      <c r="A51" s="190">
        <v>19</v>
      </c>
      <c r="B51" s="787" t="s">
        <v>250</v>
      </c>
      <c r="C51" s="788"/>
      <c r="D51" s="229">
        <f>SUM(C21*D46)/100</f>
        <v>0</v>
      </c>
      <c r="E51" s="4"/>
      <c r="F51" s="4"/>
      <c r="G51" s="4"/>
      <c r="H51" s="4"/>
      <c r="I51" s="4"/>
    </row>
    <row r="52" spans="1:9" ht="78" customHeight="1">
      <c r="A52" s="190">
        <v>20</v>
      </c>
      <c r="B52" s="789" t="s">
        <v>251</v>
      </c>
      <c r="C52" s="790"/>
      <c r="D52" s="758"/>
      <c r="E52" s="4"/>
      <c r="F52" s="4"/>
      <c r="G52" s="4"/>
      <c r="H52" s="4"/>
      <c r="I52" s="4"/>
    </row>
    <row r="53" spans="1:9" ht="19.5" customHeight="1">
      <c r="A53" s="201"/>
      <c r="B53" s="202" t="s">
        <v>252</v>
      </c>
      <c r="C53" s="230">
        <v>0</v>
      </c>
      <c r="D53" s="759"/>
      <c r="E53" s="4"/>
      <c r="F53" s="4"/>
      <c r="G53" s="4"/>
      <c r="H53" s="4"/>
      <c r="I53" s="4"/>
    </row>
    <row r="54" spans="1:13" ht="21" customHeight="1">
      <c r="A54" s="181"/>
      <c r="B54" s="207" t="s">
        <v>253</v>
      </c>
      <c r="C54" s="230">
        <v>0</v>
      </c>
      <c r="D54" s="760"/>
      <c r="E54" s="4"/>
      <c r="F54" s="4"/>
      <c r="G54" s="4"/>
      <c r="H54" s="4"/>
      <c r="I54" s="4"/>
      <c r="J54" s="4"/>
      <c r="K54" s="4"/>
      <c r="L54" s="4"/>
      <c r="M54" s="4"/>
    </row>
    <row r="55" spans="1:13" ht="21.75" customHeight="1">
      <c r="A55" s="171">
        <v>21</v>
      </c>
      <c r="B55" s="769" t="s">
        <v>254</v>
      </c>
      <c r="C55" s="770"/>
      <c r="D55" s="231">
        <f>SUM(D47,C53)</f>
        <v>0</v>
      </c>
      <c r="E55" s="232"/>
      <c r="F55" s="232"/>
      <c r="G55" s="232"/>
      <c r="H55" s="232"/>
      <c r="I55" s="232"/>
      <c r="J55" s="232"/>
      <c r="K55" s="232"/>
      <c r="L55" s="232"/>
      <c r="M55" s="232"/>
    </row>
    <row r="56" spans="1:13" ht="22.5" customHeight="1">
      <c r="A56" s="174">
        <v>22</v>
      </c>
      <c r="B56" s="785" t="s">
        <v>255</v>
      </c>
      <c r="C56" s="786"/>
      <c r="D56" s="233">
        <f>SUM(D51,C54)</f>
        <v>0</v>
      </c>
      <c r="E56" s="4"/>
      <c r="F56" s="4"/>
      <c r="G56" s="4"/>
      <c r="H56" s="4"/>
      <c r="I56" s="234"/>
      <c r="J56" s="4"/>
      <c r="K56" s="4"/>
      <c r="L56" s="4"/>
      <c r="M56" s="4"/>
    </row>
    <row r="57" spans="1:13" ht="60.75" customHeight="1">
      <c r="A57" s="761">
        <v>23</v>
      </c>
      <c r="B57" s="778" t="s">
        <v>256</v>
      </c>
      <c r="C57" s="779"/>
      <c r="D57" s="744"/>
      <c r="E57" s="4"/>
      <c r="F57" s="4"/>
      <c r="G57" s="4"/>
      <c r="H57" s="4"/>
      <c r="I57" s="4"/>
      <c r="J57" s="4"/>
      <c r="K57" s="4"/>
      <c r="L57" s="4"/>
      <c r="M57" s="4"/>
    </row>
    <row r="58" spans="1:13" ht="21" customHeight="1">
      <c r="A58" s="762"/>
      <c r="B58" s="216" t="s">
        <v>257</v>
      </c>
      <c r="C58" s="235">
        <f>SUM(eff_txbl)</f>
        <v>650646893</v>
      </c>
      <c r="D58" s="745"/>
      <c r="E58" s="4"/>
      <c r="F58" s="4"/>
      <c r="G58" s="4"/>
      <c r="H58" s="4"/>
      <c r="I58" s="4"/>
      <c r="J58" s="4"/>
      <c r="K58" s="4"/>
      <c r="L58" s="4"/>
      <c r="M58" s="4"/>
    </row>
    <row r="59" spans="1:13" ht="48" customHeight="1">
      <c r="A59" s="762"/>
      <c r="B59" s="236" t="s">
        <v>258</v>
      </c>
      <c r="C59" s="237">
        <f>SUM(eff_pollution)</f>
        <v>0</v>
      </c>
      <c r="D59" s="746"/>
      <c r="E59" s="4"/>
      <c r="F59" s="4"/>
      <c r="G59" s="4"/>
      <c r="H59" s="4"/>
      <c r="I59" s="4"/>
      <c r="J59" s="4"/>
      <c r="K59" s="4"/>
      <c r="L59" s="4"/>
      <c r="M59" s="4"/>
    </row>
    <row r="60" spans="1:4" ht="21" customHeight="1">
      <c r="A60" s="763"/>
      <c r="B60" s="238" t="s">
        <v>259</v>
      </c>
      <c r="C60" s="239"/>
      <c r="D60" s="184">
        <f>SUM(C58-C59)</f>
        <v>650646893</v>
      </c>
    </row>
    <row r="61" spans="1:4" ht="33.75" customHeight="1">
      <c r="A61" s="761">
        <v>24</v>
      </c>
      <c r="B61" s="778" t="s">
        <v>260</v>
      </c>
      <c r="C61" s="779"/>
      <c r="D61" s="240"/>
    </row>
    <row r="62" spans="1:4" ht="92.25" customHeight="1">
      <c r="A62" s="762"/>
      <c r="B62" s="241" t="s">
        <v>261</v>
      </c>
      <c r="C62" s="107">
        <v>0</v>
      </c>
      <c r="D62" s="242" t="s">
        <v>141</v>
      </c>
    </row>
    <row r="63" spans="1:4" ht="158.25" customHeight="1">
      <c r="A63" s="762"/>
      <c r="B63" s="243" t="s">
        <v>262</v>
      </c>
      <c r="C63" s="244">
        <v>0</v>
      </c>
      <c r="D63" s="245"/>
    </row>
    <row r="64" spans="1:4" ht="21" customHeight="1">
      <c r="A64" s="763"/>
      <c r="B64" s="246" t="s">
        <v>263</v>
      </c>
      <c r="C64" s="247"/>
      <c r="D64" s="248">
        <f>SUM(C63,C62)</f>
        <v>0</v>
      </c>
    </row>
    <row r="65" spans="1:4" ht="21" customHeight="1">
      <c r="A65" s="761">
        <v>25</v>
      </c>
      <c r="B65" s="776" t="s">
        <v>264</v>
      </c>
      <c r="C65" s="777"/>
      <c r="D65" s="747"/>
    </row>
    <row r="66" spans="1:4" ht="48.75" customHeight="1">
      <c r="A66" s="762"/>
      <c r="B66" s="243" t="s">
        <v>265</v>
      </c>
      <c r="C66" s="249">
        <f>SUM(eff_taxceiling)</f>
        <v>0</v>
      </c>
      <c r="D66" s="748"/>
    </row>
    <row r="67" spans="1:4" ht="43.5" customHeight="1">
      <c r="A67" s="762"/>
      <c r="B67" s="243" t="s">
        <v>266</v>
      </c>
      <c r="C67" s="250">
        <f>SUM(eff_newchapter313)</f>
        <v>0</v>
      </c>
      <c r="D67" s="749"/>
    </row>
    <row r="68" spans="1:4" ht="21" customHeight="1">
      <c r="A68" s="763"/>
      <c r="B68" s="251" t="s">
        <v>267</v>
      </c>
      <c r="C68" s="247"/>
      <c r="D68" s="248">
        <f>SUM(C67,C66)</f>
        <v>0</v>
      </c>
    </row>
    <row r="69" spans="1:4" ht="21" customHeight="1">
      <c r="A69" s="174">
        <v>26</v>
      </c>
      <c r="B69" s="769" t="s">
        <v>268</v>
      </c>
      <c r="C69" s="770"/>
      <c r="D69" s="252">
        <f>SUM(D60,D64)-D68</f>
        <v>650646893</v>
      </c>
    </row>
    <row r="70" spans="1:4" ht="21" customHeight="1">
      <c r="A70" s="174">
        <v>27</v>
      </c>
      <c r="B70" s="776" t="s">
        <v>269</v>
      </c>
      <c r="C70" s="777"/>
      <c r="D70" s="747"/>
    </row>
    <row r="71" spans="1:4" ht="33" customHeight="1">
      <c r="A71" s="253"/>
      <c r="B71" s="243" t="s">
        <v>270</v>
      </c>
      <c r="C71" s="254">
        <v>0</v>
      </c>
      <c r="D71" s="748"/>
    </row>
    <row r="72" spans="1:4" ht="35.25" customHeight="1">
      <c r="A72" s="253"/>
      <c r="B72" s="243" t="s">
        <v>271</v>
      </c>
      <c r="C72" s="244">
        <v>0</v>
      </c>
      <c r="D72" s="749"/>
    </row>
    <row r="73" spans="1:4" ht="21" customHeight="1">
      <c r="A73" s="181"/>
      <c r="B73" s="246" t="s">
        <v>272</v>
      </c>
      <c r="C73" s="247"/>
      <c r="D73" s="248">
        <f>SUM(C71-C72)</f>
        <v>0</v>
      </c>
    </row>
    <row r="74" spans="1:4" ht="21" customHeight="1">
      <c r="A74" s="255"/>
      <c r="B74" s="256"/>
      <c r="C74" s="256"/>
      <c r="D74" s="257"/>
    </row>
    <row r="75" spans="1:7" ht="18" customHeight="1">
      <c r="A75" s="813" t="s">
        <v>224</v>
      </c>
      <c r="B75" s="813"/>
      <c r="C75" s="813"/>
      <c r="D75" s="57" t="s">
        <v>225</v>
      </c>
      <c r="G75" s="167"/>
    </row>
    <row r="76" spans="1:4" ht="29.25" customHeight="1">
      <c r="A76" s="105" t="s">
        <v>104</v>
      </c>
      <c r="B76" s="661" t="s">
        <v>249</v>
      </c>
      <c r="C76" s="662"/>
      <c r="D76" s="105" t="s">
        <v>106</v>
      </c>
    </row>
    <row r="77" spans="1:4" ht="20.25" customHeight="1">
      <c r="A77" s="171">
        <v>28</v>
      </c>
      <c r="B77" s="811" t="s">
        <v>273</v>
      </c>
      <c r="C77" s="812"/>
      <c r="D77" s="173">
        <f>SUM(D69-D73)</f>
        <v>650646893</v>
      </c>
    </row>
    <row r="78" spans="1:4" ht="47.25" customHeight="1">
      <c r="A78" s="174">
        <v>29</v>
      </c>
      <c r="B78" s="783" t="s">
        <v>274</v>
      </c>
      <c r="C78" s="784"/>
      <c r="D78" s="258">
        <v>0</v>
      </c>
    </row>
    <row r="79" spans="1:4" ht="93.75" customHeight="1">
      <c r="A79" s="221">
        <v>30</v>
      </c>
      <c r="B79" s="769" t="s">
        <v>275</v>
      </c>
      <c r="C79" s="770"/>
      <c r="D79" s="173">
        <f>SUM(eff_newtxbl)</f>
        <v>3648785</v>
      </c>
    </row>
    <row r="80" spans="1:4" ht="20.25" customHeight="1">
      <c r="A80" s="221">
        <v>31</v>
      </c>
      <c r="B80" s="783" t="s">
        <v>276</v>
      </c>
      <c r="C80" s="784"/>
      <c r="D80" s="259">
        <f>SUM(D79,D78)</f>
        <v>3648785</v>
      </c>
    </row>
    <row r="81" spans="1:4" ht="20.25" customHeight="1">
      <c r="A81" s="221">
        <v>32</v>
      </c>
      <c r="B81" s="769" t="s">
        <v>277</v>
      </c>
      <c r="C81" s="770"/>
      <c r="D81" s="259">
        <f>SUM(D77-D80)</f>
        <v>646998108</v>
      </c>
    </row>
    <row r="82" spans="1:4" ht="20.25" customHeight="1">
      <c r="A82" s="221">
        <v>33</v>
      </c>
      <c r="B82" s="774" t="s">
        <v>278</v>
      </c>
      <c r="C82" s="775"/>
      <c r="D82" s="260">
        <f>SUM(D69-D80)</f>
        <v>646998108</v>
      </c>
    </row>
    <row r="83" spans="1:4" ht="36" customHeight="1">
      <c r="A83" s="221">
        <v>34</v>
      </c>
      <c r="B83" s="814" t="s">
        <v>279</v>
      </c>
      <c r="C83" s="815"/>
      <c r="D83" s="261">
        <f>SUM(D55/D81)*100</f>
        <v>0</v>
      </c>
    </row>
    <row r="84" spans="1:4" ht="20.25" customHeight="1">
      <c r="A84" s="221">
        <v>35</v>
      </c>
      <c r="B84" s="814" t="s">
        <v>280</v>
      </c>
      <c r="C84" s="815"/>
      <c r="D84" s="261">
        <f>SUM(D56/D82)*100</f>
        <v>0</v>
      </c>
    </row>
    <row r="85" spans="1:4" ht="20.25" customHeight="1">
      <c r="A85" s="221">
        <v>36</v>
      </c>
      <c r="B85" s="769" t="s">
        <v>281</v>
      </c>
      <c r="C85" s="770"/>
      <c r="D85" s="261">
        <f>SUM(D84,D83)</f>
        <v>0</v>
      </c>
    </row>
    <row r="86" spans="1:4" ht="15.75" customHeight="1">
      <c r="A86" s="806" t="s">
        <v>282</v>
      </c>
      <c r="B86" s="807"/>
      <c r="C86" s="807"/>
      <c r="D86" s="808"/>
    </row>
    <row r="87" spans="1:4" ht="359.25" customHeight="1">
      <c r="A87" s="809" t="s">
        <v>283</v>
      </c>
      <c r="B87" s="810"/>
      <c r="C87" s="810"/>
      <c r="D87" s="810"/>
    </row>
    <row r="88" spans="1:4" ht="39" customHeight="1">
      <c r="A88" s="148" t="s">
        <v>104</v>
      </c>
      <c r="B88" s="773" t="s">
        <v>284</v>
      </c>
      <c r="C88" s="737"/>
      <c r="D88" s="149" t="s">
        <v>106</v>
      </c>
    </row>
    <row r="89" spans="1:4" ht="57" customHeight="1">
      <c r="A89" s="171">
        <v>37</v>
      </c>
      <c r="B89" s="769" t="s">
        <v>285</v>
      </c>
      <c r="C89" s="770"/>
      <c r="D89" s="263">
        <v>0</v>
      </c>
    </row>
    <row r="90" spans="1:4" ht="31.5" customHeight="1">
      <c r="A90" s="761">
        <v>38</v>
      </c>
      <c r="B90" s="778" t="s">
        <v>286</v>
      </c>
      <c r="C90" s="779"/>
      <c r="D90" s="756"/>
    </row>
    <row r="91" spans="1:4" ht="31.5" customHeight="1">
      <c r="A91" s="762"/>
      <c r="B91" s="236" t="s">
        <v>287</v>
      </c>
      <c r="C91" s="264">
        <v>0</v>
      </c>
      <c r="D91" s="757"/>
    </row>
    <row r="92" spans="1:4" ht="24" customHeight="1">
      <c r="A92" s="763"/>
      <c r="B92" s="219" t="s">
        <v>288</v>
      </c>
      <c r="C92" s="264">
        <v>0</v>
      </c>
      <c r="D92" s="265">
        <v>0</v>
      </c>
    </row>
    <row r="93" spans="1:4" ht="24" customHeight="1">
      <c r="A93" s="255"/>
      <c r="B93" s="156"/>
      <c r="C93" s="266"/>
      <c r="D93" s="267"/>
    </row>
    <row r="94" spans="1:4" ht="18" customHeight="1">
      <c r="A94" s="772" t="s">
        <v>224</v>
      </c>
      <c r="B94" s="772"/>
      <c r="C94" s="772"/>
      <c r="D94" s="57" t="s">
        <v>225</v>
      </c>
    </row>
    <row r="95" spans="1:4" ht="40.5" customHeight="1">
      <c r="A95" s="148" t="s">
        <v>104</v>
      </c>
      <c r="B95" s="773" t="s">
        <v>284</v>
      </c>
      <c r="C95" s="737"/>
      <c r="D95" s="149" t="s">
        <v>106</v>
      </c>
    </row>
    <row r="96" spans="1:4" ht="51" customHeight="1">
      <c r="A96" s="221">
        <v>39</v>
      </c>
      <c r="B96" s="778" t="s">
        <v>289</v>
      </c>
      <c r="C96" s="779"/>
      <c r="D96" s="268">
        <v>0</v>
      </c>
    </row>
    <row r="97" spans="1:4" ht="96" customHeight="1">
      <c r="A97" s="766">
        <v>40</v>
      </c>
      <c r="B97" s="764" t="s">
        <v>290</v>
      </c>
      <c r="C97" s="765"/>
      <c r="D97" s="269"/>
    </row>
    <row r="98" spans="1:4" ht="139.5" customHeight="1">
      <c r="A98" s="767"/>
      <c r="B98" s="236" t="s">
        <v>291</v>
      </c>
      <c r="C98" s="230">
        <v>0</v>
      </c>
      <c r="D98" s="270"/>
    </row>
    <row r="99" spans="1:4" ht="21" customHeight="1">
      <c r="A99" s="767"/>
      <c r="B99" s="236" t="s">
        <v>292</v>
      </c>
      <c r="C99" s="271">
        <v>0</v>
      </c>
      <c r="D99" s="272"/>
    </row>
    <row r="100" spans="1:4" ht="51" customHeight="1">
      <c r="A100" s="767"/>
      <c r="B100" s="236" t="s">
        <v>293</v>
      </c>
      <c r="C100" s="273">
        <v>0</v>
      </c>
      <c r="D100" s="274"/>
    </row>
    <row r="101" spans="1:4" ht="24.75" customHeight="1">
      <c r="A101" s="768"/>
      <c r="B101" s="774" t="s">
        <v>294</v>
      </c>
      <c r="C101" s="775"/>
      <c r="D101" s="178">
        <f>SUM(-C100,-C99,C98)</f>
        <v>0</v>
      </c>
    </row>
    <row r="102" spans="1:4" ht="33.75" customHeight="1">
      <c r="A102" s="171">
        <v>41</v>
      </c>
      <c r="B102" s="769" t="s">
        <v>295</v>
      </c>
      <c r="C102" s="770"/>
      <c r="D102" s="275">
        <v>0</v>
      </c>
    </row>
    <row r="103" spans="1:4" ht="21" customHeight="1">
      <c r="A103" s="171">
        <v>42</v>
      </c>
      <c r="B103" s="667" t="s">
        <v>296</v>
      </c>
      <c r="C103" s="666"/>
      <c r="D103" s="276">
        <f>SUM(D101-D102)</f>
        <v>0</v>
      </c>
    </row>
    <row r="104" spans="1:4" ht="65.25" customHeight="1">
      <c r="A104" s="761">
        <v>43</v>
      </c>
      <c r="B104" s="778" t="s">
        <v>297</v>
      </c>
      <c r="C104" s="779"/>
      <c r="D104" s="277">
        <v>0</v>
      </c>
    </row>
    <row r="105" spans="1:4" ht="33" customHeight="1">
      <c r="A105" s="762"/>
      <c r="B105" s="236" t="s">
        <v>298</v>
      </c>
      <c r="C105" s="278">
        <v>0</v>
      </c>
      <c r="D105" s="823"/>
    </row>
    <row r="106" spans="1:4" ht="21" customHeight="1">
      <c r="A106" s="762"/>
      <c r="B106" s="236" t="s">
        <v>299</v>
      </c>
      <c r="C106" s="279">
        <v>0</v>
      </c>
      <c r="D106" s="824"/>
    </row>
    <row r="107" spans="1:4" ht="21" customHeight="1">
      <c r="A107" s="762"/>
      <c r="B107" s="236" t="s">
        <v>300</v>
      </c>
      <c r="C107" s="279">
        <v>0</v>
      </c>
      <c r="D107" s="824"/>
    </row>
    <row r="108" spans="1:4" ht="21" customHeight="1">
      <c r="A108" s="763"/>
      <c r="B108" s="246" t="s">
        <v>301</v>
      </c>
      <c r="C108" s="280">
        <v>0</v>
      </c>
      <c r="D108" s="825"/>
    </row>
    <row r="109" spans="1:4" ht="21" customHeight="1">
      <c r="A109" s="171">
        <v>44</v>
      </c>
      <c r="B109" s="769" t="s">
        <v>302</v>
      </c>
      <c r="C109" s="770"/>
      <c r="D109" s="252" t="e">
        <f>SUM(D103/D104)</f>
        <v>#DIV/0!</v>
      </c>
    </row>
    <row r="110" spans="1:4" ht="32.25" customHeight="1">
      <c r="A110" s="171">
        <v>45</v>
      </c>
      <c r="B110" s="769" t="s">
        <v>303</v>
      </c>
      <c r="C110" s="770"/>
      <c r="D110" s="281">
        <f>SUM(D69)</f>
        <v>650646893</v>
      </c>
    </row>
    <row r="111" spans="1:4" ht="21" customHeight="1">
      <c r="A111" s="171">
        <v>46</v>
      </c>
      <c r="B111" s="769" t="s">
        <v>304</v>
      </c>
      <c r="C111" s="770"/>
      <c r="D111" s="153" t="e">
        <f>SUM(D109/D110)*100</f>
        <v>#DIV/0!</v>
      </c>
    </row>
    <row r="112" spans="1:4" ht="69" customHeight="1">
      <c r="A112" s="171">
        <v>47</v>
      </c>
      <c r="B112" s="667" t="s">
        <v>305</v>
      </c>
      <c r="C112" s="666"/>
      <c r="D112" s="282" t="e">
        <f>SUM(D111,D96)</f>
        <v>#DIV/0!</v>
      </c>
    </row>
    <row r="113" spans="1:4" ht="15.75" customHeight="1">
      <c r="A113" s="283"/>
      <c r="B113" s="284"/>
      <c r="C113" s="284"/>
      <c r="D113" s="285"/>
    </row>
    <row r="114" spans="1:5" ht="18" customHeight="1">
      <c r="A114" s="771" t="s">
        <v>224</v>
      </c>
      <c r="B114" s="771"/>
      <c r="C114" s="771"/>
      <c r="D114" s="57" t="s">
        <v>225</v>
      </c>
      <c r="E114" s="286"/>
    </row>
    <row r="115" spans="1:6" ht="29.25" customHeight="1">
      <c r="A115" s="674" t="s">
        <v>306</v>
      </c>
      <c r="B115" s="674"/>
      <c r="C115" s="674"/>
      <c r="D115" s="674"/>
      <c r="E115" s="799"/>
      <c r="F115" s="799"/>
    </row>
    <row r="116" spans="1:6" ht="110.25" customHeight="1">
      <c r="A116" s="803" t="s">
        <v>307</v>
      </c>
      <c r="B116" s="804"/>
      <c r="C116" s="804"/>
      <c r="D116" s="804"/>
      <c r="E116" s="805"/>
      <c r="F116" s="805"/>
    </row>
    <row r="117" spans="1:6" ht="29.25" customHeight="1">
      <c r="A117" s="148" t="s">
        <v>104</v>
      </c>
      <c r="B117" s="773" t="s">
        <v>308</v>
      </c>
      <c r="C117" s="737"/>
      <c r="D117" s="149" t="s">
        <v>106</v>
      </c>
      <c r="E117" s="799"/>
      <c r="F117" s="799"/>
    </row>
    <row r="118" spans="1:6" ht="62.25" customHeight="1">
      <c r="A118" s="174">
        <v>48</v>
      </c>
      <c r="B118" s="769" t="s">
        <v>309</v>
      </c>
      <c r="C118" s="770"/>
      <c r="D118" s="287">
        <v>0</v>
      </c>
      <c r="E118" s="799"/>
      <c r="F118" s="799"/>
    </row>
    <row r="119" spans="1:6" ht="33" customHeight="1">
      <c r="A119" s="171">
        <v>49</v>
      </c>
      <c r="B119" s="667" t="s">
        <v>303</v>
      </c>
      <c r="C119" s="666"/>
      <c r="D119" s="288">
        <f>SUM(D69)</f>
        <v>650646893</v>
      </c>
      <c r="E119" s="799"/>
      <c r="F119" s="799"/>
    </row>
    <row r="120" spans="1:5" ht="20.25" customHeight="1">
      <c r="A120" s="171">
        <v>50</v>
      </c>
      <c r="B120" s="769" t="s">
        <v>310</v>
      </c>
      <c r="C120" s="770"/>
      <c r="D120" s="289">
        <f>SUM(D118/D119)*100</f>
        <v>0</v>
      </c>
      <c r="E120" s="290"/>
    </row>
    <row r="121" spans="1:5" ht="20.25" customHeight="1">
      <c r="A121" s="171">
        <v>51</v>
      </c>
      <c r="B121" s="769" t="s">
        <v>311</v>
      </c>
      <c r="C121" s="770"/>
      <c r="D121" s="289" t="e">
        <f>SUM(D120,D112)</f>
        <v>#DIV/0!</v>
      </c>
      <c r="E121" s="290"/>
    </row>
    <row r="122" spans="1:4" ht="22.5" customHeight="1">
      <c r="A122" s="291"/>
      <c r="B122" s="291"/>
      <c r="C122" s="291"/>
      <c r="D122" s="291"/>
    </row>
    <row r="123" spans="1:4" ht="22.5" customHeight="1">
      <c r="A123" s="674" t="s">
        <v>312</v>
      </c>
      <c r="B123" s="674"/>
      <c r="C123" s="674"/>
      <c r="D123" s="674"/>
    </row>
    <row r="124" spans="1:4" ht="126.75" customHeight="1">
      <c r="A124" s="832" t="s">
        <v>313</v>
      </c>
      <c r="B124" s="833"/>
      <c r="C124" s="833"/>
      <c r="D124" s="833"/>
    </row>
    <row r="125" spans="1:4" ht="22.5" customHeight="1">
      <c r="A125" s="292" t="s">
        <v>104</v>
      </c>
      <c r="B125" s="834" t="s">
        <v>314</v>
      </c>
      <c r="C125" s="835"/>
      <c r="D125" s="293" t="s">
        <v>106</v>
      </c>
    </row>
    <row r="126" spans="1:4" ht="22.5" customHeight="1">
      <c r="A126" s="294">
        <v>52</v>
      </c>
      <c r="B126" s="836" t="s">
        <v>315</v>
      </c>
      <c r="C126" s="837"/>
      <c r="D126" s="295">
        <f>SUM(eff_histtaxrate)</f>
        <v>0.005232378</v>
      </c>
    </row>
    <row r="127" spans="1:4" ht="45" customHeight="1">
      <c r="A127" s="296">
        <v>53</v>
      </c>
      <c r="B127" s="838" t="s">
        <v>316</v>
      </c>
      <c r="C127" s="837"/>
      <c r="D127" s="297">
        <v>0</v>
      </c>
    </row>
    <row r="128" spans="1:4" ht="22.5" customHeight="1">
      <c r="A128" s="296">
        <v>54</v>
      </c>
      <c r="B128" s="839" t="s">
        <v>317</v>
      </c>
      <c r="C128" s="840"/>
      <c r="D128" s="298">
        <f>SUM(D126-D127)</f>
        <v>0.005232378</v>
      </c>
    </row>
    <row r="129" spans="1:4" ht="44.25" customHeight="1">
      <c r="A129" s="296">
        <v>55</v>
      </c>
      <c r="B129" s="801" t="s">
        <v>318</v>
      </c>
      <c r="C129" s="802"/>
      <c r="D129" s="299">
        <v>0</v>
      </c>
    </row>
    <row r="130" spans="1:4" ht="22.5" customHeight="1">
      <c r="A130" s="300"/>
      <c r="B130" s="300"/>
      <c r="C130" s="300"/>
      <c r="D130" s="300"/>
    </row>
    <row r="131" spans="1:4" ht="29.25" customHeight="1">
      <c r="A131" s="674" t="s">
        <v>188</v>
      </c>
      <c r="B131" s="674"/>
      <c r="C131" s="674"/>
      <c r="D131" s="674"/>
    </row>
    <row r="132" spans="1:4" ht="21" customHeight="1">
      <c r="A132" s="800" t="s">
        <v>319</v>
      </c>
      <c r="B132" s="800"/>
      <c r="C132" s="800"/>
      <c r="D132" s="301"/>
    </row>
    <row r="133" spans="1:4" ht="33.75" customHeight="1">
      <c r="A133" s="302"/>
      <c r="B133" s="841" t="s">
        <v>320</v>
      </c>
      <c r="C133" s="841"/>
      <c r="D133" s="303">
        <f>SUM(D85)</f>
        <v>0</v>
      </c>
    </row>
    <row r="134" spans="1:4" ht="11.25" customHeight="1">
      <c r="A134" s="302"/>
      <c r="B134" s="841"/>
      <c r="C134" s="841"/>
      <c r="D134" s="304"/>
    </row>
    <row r="135" spans="1:4" ht="30.75" customHeight="1">
      <c r="A135" s="302"/>
      <c r="B135" s="832" t="s">
        <v>321</v>
      </c>
      <c r="C135" s="832"/>
      <c r="D135" s="305">
        <v>0</v>
      </c>
    </row>
    <row r="136" spans="1:4" ht="20.25" customHeight="1">
      <c r="A136" s="302"/>
      <c r="B136" s="306" t="s">
        <v>322</v>
      </c>
      <c r="C136" s="307">
        <v>0</v>
      </c>
      <c r="D136" s="308"/>
    </row>
    <row r="137" spans="1:4" ht="12" customHeight="1">
      <c r="A137" s="309"/>
      <c r="B137" s="309"/>
      <c r="C137" s="309"/>
      <c r="D137" s="310"/>
    </row>
    <row r="138" spans="1:4" ht="29.25" customHeight="1">
      <c r="A138" s="674" t="s">
        <v>194</v>
      </c>
      <c r="B138" s="674"/>
      <c r="C138" s="674"/>
      <c r="D138" s="674"/>
    </row>
    <row r="139" ht="12" customHeight="1"/>
    <row r="140" spans="1:4" ht="51.75" customHeight="1">
      <c r="A140" s="741" t="s">
        <v>323</v>
      </c>
      <c r="B140" s="740"/>
      <c r="C140" s="740"/>
      <c r="D140" s="740"/>
    </row>
    <row r="141" spans="1:4" ht="15">
      <c r="A141" s="161"/>
      <c r="B141" s="161"/>
      <c r="C141" s="161"/>
      <c r="D141" s="163"/>
    </row>
    <row r="142" spans="1:4" ht="15">
      <c r="A142" s="650" t="s">
        <v>196</v>
      </c>
      <c r="B142" s="797"/>
      <c r="C142" s="161"/>
      <c r="D142" s="163"/>
    </row>
    <row r="143" spans="1:4" ht="15">
      <c r="A143" s="650"/>
      <c r="B143" s="798"/>
      <c r="C143" s="161"/>
      <c r="D143" s="163"/>
    </row>
    <row r="144" spans="1:4" ht="15">
      <c r="A144" s="161"/>
      <c r="B144" s="161" t="s">
        <v>197</v>
      </c>
      <c r="C144" s="161"/>
      <c r="D144" s="163"/>
    </row>
    <row r="145" spans="1:4" ht="15">
      <c r="A145" s="650" t="s">
        <v>198</v>
      </c>
      <c r="B145" s="731"/>
      <c r="C145" s="161"/>
      <c r="D145" s="163"/>
    </row>
    <row r="146" spans="1:4" ht="15">
      <c r="A146" s="650"/>
      <c r="B146" s="732"/>
      <c r="C146" s="161"/>
      <c r="D146" s="311"/>
    </row>
    <row r="147" spans="1:4" ht="15">
      <c r="A147" s="161"/>
      <c r="B147" s="161" t="s">
        <v>324</v>
      </c>
      <c r="C147" s="161"/>
      <c r="D147" s="161" t="s">
        <v>200</v>
      </c>
    </row>
    <row r="148" spans="1:4" ht="15">
      <c r="A148" s="161"/>
      <c r="B148" s="161"/>
      <c r="C148" s="161"/>
      <c r="D148" s="163"/>
    </row>
    <row r="149" spans="1:4" ht="15">
      <c r="A149" s="161"/>
      <c r="B149" s="161"/>
      <c r="C149" s="161"/>
      <c r="D149" s="163"/>
    </row>
    <row r="150" spans="1:4" ht="15.75">
      <c r="A150" s="738" t="s">
        <v>201</v>
      </c>
      <c r="B150" s="738"/>
      <c r="C150" s="738"/>
      <c r="D150" s="163"/>
    </row>
    <row r="151" spans="1:4" ht="15">
      <c r="A151" s="739" t="s">
        <v>325</v>
      </c>
      <c r="B151" s="739"/>
      <c r="C151" s="161"/>
      <c r="D151" s="163"/>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32"/>
  <sheetViews>
    <sheetView tabSelected="1" zoomScaleSheetLayoutView="100" workbookViewId="0" topLeftCell="A211">
      <selection activeCell="D227" sqref="D227"/>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326</v>
      </c>
    </row>
    <row r="2" spans="1:13" ht="25.5">
      <c r="A2" s="701" t="s">
        <v>96</v>
      </c>
      <c r="B2" s="701"/>
      <c r="C2" s="701"/>
      <c r="D2" s="169" t="s">
        <v>327</v>
      </c>
      <c r="E2" s="4"/>
      <c r="F2" s="4"/>
      <c r="G2" s="4"/>
      <c r="H2" s="4"/>
      <c r="I2" s="4"/>
      <c r="J2" s="4"/>
      <c r="K2" s="4"/>
      <c r="L2" s="4"/>
      <c r="M2" s="4"/>
    </row>
    <row r="3" spans="1:11" ht="20.25">
      <c r="A3" s="693" t="s">
        <v>328</v>
      </c>
      <c r="B3" s="693"/>
      <c r="C3" s="693"/>
      <c r="D3" s="693"/>
      <c r="E3" s="4"/>
      <c r="F3" s="4"/>
      <c r="G3" s="4"/>
      <c r="H3" s="4"/>
      <c r="I3" s="4"/>
      <c r="J3" s="4"/>
      <c r="K3" s="4"/>
    </row>
    <row r="4" spans="1:11" ht="15">
      <c r="A4" s="694" t="str">
        <f>(eff_desc)</f>
        <v>GLI-LIPSCOMB COUNTY (2023)</v>
      </c>
      <c r="B4" s="694"/>
      <c r="C4" s="695" t="s">
        <v>98</v>
      </c>
      <c r="D4" s="696"/>
      <c r="E4" s="4"/>
      <c r="F4" s="4"/>
      <c r="G4" s="4"/>
      <c r="H4" s="4"/>
      <c r="I4" s="4"/>
      <c r="J4" s="4"/>
      <c r="K4" s="4"/>
    </row>
    <row r="5" spans="1:13" ht="15">
      <c r="A5" s="697" t="s">
        <v>207</v>
      </c>
      <c r="B5" s="698"/>
      <c r="C5" s="699" t="s">
        <v>208</v>
      </c>
      <c r="D5" s="700"/>
      <c r="E5" s="4"/>
      <c r="F5" s="4"/>
      <c r="G5" s="4"/>
      <c r="H5" s="4"/>
      <c r="I5" s="4"/>
      <c r="J5" s="4"/>
      <c r="K5" s="4"/>
      <c r="L5" s="4"/>
      <c r="M5" s="4"/>
    </row>
    <row r="6" spans="1:13" ht="5.25" customHeight="1">
      <c r="A6" s="713"/>
      <c r="B6" s="713"/>
      <c r="C6" s="713"/>
      <c r="D6" s="713"/>
      <c r="E6" s="4"/>
      <c r="F6" s="4"/>
      <c r="G6" s="4"/>
      <c r="H6" s="4"/>
      <c r="I6" s="4"/>
      <c r="J6" s="4"/>
      <c r="K6" s="4"/>
      <c r="L6" s="4"/>
      <c r="M6" s="4"/>
    </row>
    <row r="7" spans="1:13" ht="143.25" customHeight="1">
      <c r="A7" s="828" t="s">
        <v>329</v>
      </c>
      <c r="B7" s="705"/>
      <c r="C7" s="705"/>
      <c r="D7" s="705"/>
      <c r="E7" s="4"/>
      <c r="F7" s="4"/>
      <c r="G7" s="4"/>
      <c r="H7" s="4"/>
      <c r="I7" s="4"/>
      <c r="J7" s="4"/>
      <c r="K7" s="4"/>
      <c r="L7" s="4"/>
      <c r="M7" s="4"/>
    </row>
    <row r="8" spans="1:13" ht="15.75">
      <c r="A8" s="714" t="s">
        <v>102</v>
      </c>
      <c r="B8" s="714"/>
      <c r="C8" s="714"/>
      <c r="D8" s="714"/>
      <c r="E8" s="4"/>
      <c r="F8" s="4"/>
      <c r="G8" s="4"/>
      <c r="H8" s="4"/>
      <c r="I8" s="4"/>
      <c r="J8" s="4"/>
      <c r="K8" s="4"/>
      <c r="L8" s="4"/>
      <c r="M8" s="4"/>
    </row>
    <row r="9" spans="1:13" ht="78" customHeight="1">
      <c r="A9" s="719" t="s">
        <v>330</v>
      </c>
      <c r="B9" s="720"/>
      <c r="C9" s="720"/>
      <c r="D9" s="720"/>
      <c r="E9" s="4"/>
      <c r="F9" s="4"/>
      <c r="G9" s="4"/>
      <c r="H9" s="4"/>
      <c r="I9" s="4"/>
      <c r="J9" s="4"/>
      <c r="K9" s="4"/>
      <c r="L9" s="4"/>
      <c r="M9" s="4"/>
    </row>
    <row r="10" spans="1:13" ht="29.25" customHeight="1">
      <c r="A10" s="105" t="s">
        <v>104</v>
      </c>
      <c r="B10" s="661" t="s">
        <v>105</v>
      </c>
      <c r="C10" s="662"/>
      <c r="D10" s="105" t="s">
        <v>106</v>
      </c>
      <c r="E10" s="4"/>
      <c r="F10" s="4"/>
      <c r="G10" s="4"/>
      <c r="H10" s="4"/>
      <c r="I10" s="4"/>
      <c r="J10" s="4"/>
      <c r="K10" s="4"/>
      <c r="L10" s="4"/>
      <c r="M10" s="4"/>
    </row>
    <row r="11" spans="1:13" ht="110.25" customHeight="1">
      <c r="A11" s="171">
        <v>1</v>
      </c>
      <c r="B11" s="787" t="s">
        <v>331</v>
      </c>
      <c r="C11" s="788"/>
      <c r="D11" s="173">
        <f>SUM(eff_histtxblrecog)</f>
        <v>545243812</v>
      </c>
      <c r="E11" s="4"/>
      <c r="F11" s="4"/>
      <c r="G11" s="4"/>
      <c r="H11" s="4"/>
      <c r="I11" s="4"/>
      <c r="J11" s="4"/>
      <c r="L11" s="4"/>
      <c r="M11" s="4"/>
    </row>
    <row r="12" spans="1:13" ht="66" customHeight="1">
      <c r="A12" s="171">
        <v>2</v>
      </c>
      <c r="B12" s="769" t="s">
        <v>332</v>
      </c>
      <c r="C12" s="770"/>
      <c r="D12" s="173">
        <f>SUM(eff_histtaxceiling)</f>
        <v>0</v>
      </c>
      <c r="E12" s="4"/>
      <c r="F12" s="4"/>
      <c r="G12" s="4"/>
      <c r="H12" s="4"/>
      <c r="I12" s="4"/>
      <c r="J12" s="4"/>
      <c r="L12" s="4"/>
      <c r="M12" s="4"/>
    </row>
    <row r="13" spans="1:13" ht="29.25" customHeight="1">
      <c r="A13" s="171">
        <v>3</v>
      </c>
      <c r="B13" s="791" t="s">
        <v>109</v>
      </c>
      <c r="C13" s="792"/>
      <c r="D13" s="173">
        <f>SUM(D11-D12)</f>
        <v>545243812</v>
      </c>
      <c r="E13" s="4"/>
      <c r="F13" s="4"/>
      <c r="G13" s="4"/>
      <c r="H13" s="4"/>
      <c r="I13" s="4"/>
      <c r="J13" s="4"/>
      <c r="L13" s="4"/>
      <c r="M13" s="4"/>
    </row>
    <row r="14" spans="1:13" ht="29.25" customHeight="1">
      <c r="A14" s="174">
        <v>4</v>
      </c>
      <c r="B14" s="312" t="s">
        <v>110</v>
      </c>
      <c r="C14" s="313"/>
      <c r="D14" s="314">
        <f>SUM(eff_histtaxrate)*100</f>
        <v>0.5232378</v>
      </c>
      <c r="E14" s="4"/>
      <c r="F14" s="4"/>
      <c r="G14" s="4"/>
      <c r="H14" s="4"/>
      <c r="I14" s="4"/>
      <c r="J14" s="4"/>
      <c r="L14" s="4"/>
      <c r="M14" s="4"/>
    </row>
    <row r="15" spans="1:13" ht="40.5" customHeight="1">
      <c r="A15" s="761">
        <v>5</v>
      </c>
      <c r="B15" s="820" t="s">
        <v>333</v>
      </c>
      <c r="C15" s="821"/>
      <c r="D15" s="758"/>
      <c r="E15" s="4"/>
      <c r="F15" s="4"/>
      <c r="G15" s="4"/>
      <c r="H15" s="4"/>
      <c r="I15" s="4"/>
      <c r="J15" s="4"/>
      <c r="L15" s="4"/>
      <c r="M15" s="4"/>
    </row>
    <row r="16" spans="1:13" ht="15.75">
      <c r="A16" s="762"/>
      <c r="B16" s="193" t="s">
        <v>334</v>
      </c>
      <c r="C16" s="230">
        <v>0</v>
      </c>
      <c r="D16" s="759"/>
      <c r="E16" s="4"/>
      <c r="F16" s="4"/>
      <c r="G16" s="4"/>
      <c r="H16" s="4"/>
      <c r="I16" s="4"/>
      <c r="J16" s="4"/>
      <c r="L16" s="4"/>
      <c r="M16" s="4"/>
    </row>
    <row r="17" spans="1:13" ht="15.75">
      <c r="A17" s="762"/>
      <c r="B17" s="193" t="s">
        <v>335</v>
      </c>
      <c r="C17" s="271">
        <v>0</v>
      </c>
      <c r="D17" s="760"/>
      <c r="E17" s="4"/>
      <c r="F17" s="4"/>
      <c r="G17" s="4"/>
      <c r="H17" s="4"/>
      <c r="I17" s="4"/>
      <c r="J17" s="4"/>
      <c r="L17" s="4"/>
      <c r="M17" s="4"/>
    </row>
    <row r="18" spans="1:13" ht="29.25" customHeight="1">
      <c r="A18" s="762"/>
      <c r="B18" s="315" t="s">
        <v>336</v>
      </c>
      <c r="C18" s="111"/>
      <c r="D18" s="184">
        <f>SUM(C16-C17)</f>
        <v>0</v>
      </c>
      <c r="E18" s="4"/>
      <c r="F18" s="4"/>
      <c r="G18" s="4"/>
      <c r="H18" s="4"/>
      <c r="I18" s="4"/>
      <c r="J18" s="4"/>
      <c r="L18" s="4"/>
      <c r="M18" s="4"/>
    </row>
    <row r="19" spans="1:13" ht="15.75" customHeight="1">
      <c r="A19" s="761">
        <v>6</v>
      </c>
      <c r="B19" s="776" t="s">
        <v>115</v>
      </c>
      <c r="C19" s="779"/>
      <c r="D19" s="753"/>
      <c r="E19" s="4"/>
      <c r="F19" s="4"/>
      <c r="G19" s="4"/>
      <c r="H19" s="4"/>
      <c r="I19" s="4"/>
      <c r="J19" s="4"/>
      <c r="L19" s="4"/>
      <c r="M19" s="4"/>
    </row>
    <row r="20" spans="1:13" ht="15.75">
      <c r="A20" s="762"/>
      <c r="B20" s="216" t="s">
        <v>116</v>
      </c>
      <c r="C20" s="230">
        <v>0</v>
      </c>
      <c r="D20" s="754"/>
      <c r="E20" s="4"/>
      <c r="F20" s="4"/>
      <c r="G20" s="4"/>
      <c r="H20" s="4"/>
      <c r="I20" s="4"/>
      <c r="J20" s="4"/>
      <c r="L20" s="4"/>
      <c r="M20" s="4"/>
    </row>
    <row r="21" spans="1:13" ht="15.75">
      <c r="A21" s="762"/>
      <c r="B21" s="216" t="s">
        <v>117</v>
      </c>
      <c r="C21" s="271">
        <v>0</v>
      </c>
      <c r="D21" s="755"/>
      <c r="E21" s="4"/>
      <c r="F21" s="4"/>
      <c r="G21" s="4"/>
      <c r="H21" s="4"/>
      <c r="I21" s="4"/>
      <c r="J21" s="4"/>
      <c r="L21" s="4"/>
      <c r="M21" s="4"/>
    </row>
    <row r="22" spans="1:13" ht="18">
      <c r="A22" s="763"/>
      <c r="B22" s="316" t="s">
        <v>337</v>
      </c>
      <c r="C22" s="317"/>
      <c r="D22" s="318">
        <f>SUM(C20-C21)</f>
        <v>0</v>
      </c>
      <c r="E22" s="4"/>
      <c r="F22" s="4"/>
      <c r="G22" s="4"/>
      <c r="H22" s="4"/>
      <c r="I22" s="4"/>
      <c r="J22" s="4"/>
      <c r="L22" s="4"/>
      <c r="M22" s="4"/>
    </row>
    <row r="23" spans="1:13" ht="15.75">
      <c r="A23" s="181">
        <v>7</v>
      </c>
      <c r="B23" s="769" t="s">
        <v>338</v>
      </c>
      <c r="C23" s="858"/>
      <c r="D23" s="319">
        <f>SUM(D18,D22)</f>
        <v>0</v>
      </c>
      <c r="E23" s="4"/>
      <c r="F23" s="4"/>
      <c r="G23" s="4"/>
      <c r="H23" s="4"/>
      <c r="I23" s="4"/>
      <c r="J23" s="4"/>
      <c r="L23" s="4"/>
      <c r="M23" s="4"/>
    </row>
    <row r="24" spans="1:13" ht="18" customHeight="1">
      <c r="A24" s="862" t="s">
        <v>339</v>
      </c>
      <c r="B24" s="862"/>
      <c r="C24" s="862"/>
      <c r="D24" s="320" t="s">
        <v>340</v>
      </c>
      <c r="E24" s="4"/>
      <c r="F24" s="4"/>
      <c r="G24" s="4"/>
      <c r="H24" s="4"/>
      <c r="I24" s="4"/>
      <c r="J24" s="4"/>
      <c r="L24" s="4"/>
      <c r="M24" s="4"/>
    </row>
    <row r="25" spans="1:13" ht="29.25" customHeight="1">
      <c r="A25" s="105" t="s">
        <v>104</v>
      </c>
      <c r="B25" s="661" t="s">
        <v>105</v>
      </c>
      <c r="C25" s="662"/>
      <c r="D25" s="105" t="s">
        <v>106</v>
      </c>
      <c r="E25" s="4"/>
      <c r="F25" s="4"/>
      <c r="G25" s="4"/>
      <c r="H25" s="4"/>
      <c r="I25" s="4"/>
      <c r="J25" s="4"/>
      <c r="L25" s="4"/>
      <c r="M25" s="4"/>
    </row>
    <row r="26" spans="1:13" ht="31.5" customHeight="1">
      <c r="A26" s="190">
        <v>8</v>
      </c>
      <c r="B26" s="869" t="s">
        <v>341</v>
      </c>
      <c r="C26" s="870"/>
      <c r="D26" s="321">
        <f>SUM(D13,D23)</f>
        <v>545243812</v>
      </c>
      <c r="E26" s="4"/>
      <c r="F26" s="4"/>
      <c r="G26" s="4"/>
      <c r="H26" s="4"/>
      <c r="I26" s="4"/>
      <c r="J26" s="4"/>
      <c r="L26" s="4"/>
      <c r="M26" s="4"/>
    </row>
    <row r="27" spans="1:13" ht="37.5" customHeight="1">
      <c r="A27" s="190">
        <v>9</v>
      </c>
      <c r="B27" s="869" t="s">
        <v>342</v>
      </c>
      <c r="C27" s="871"/>
      <c r="D27" s="322">
        <v>0</v>
      </c>
      <c r="E27" s="4"/>
      <c r="F27" s="4"/>
      <c r="G27" s="4"/>
      <c r="H27" s="4"/>
      <c r="I27" s="4"/>
      <c r="J27" s="4"/>
      <c r="L27" s="4"/>
      <c r="M27" s="4"/>
    </row>
    <row r="28" spans="1:13" ht="78" customHeight="1">
      <c r="A28" s="190">
        <v>10</v>
      </c>
      <c r="B28" s="851" t="s">
        <v>343</v>
      </c>
      <c r="C28" s="852"/>
      <c r="D28" s="842"/>
      <c r="E28" s="4"/>
      <c r="F28" s="4"/>
      <c r="G28" s="4"/>
      <c r="H28" s="4"/>
      <c r="I28" s="4"/>
      <c r="J28" s="4"/>
      <c r="L28" s="4"/>
      <c r="M28" s="4"/>
    </row>
    <row r="29" spans="1:13" ht="20.25" customHeight="1">
      <c r="A29" s="192"/>
      <c r="B29" s="193" t="s">
        <v>344</v>
      </c>
      <c r="C29" s="323">
        <f>SUM(eff_histabsolutexempt)</f>
        <v>2142</v>
      </c>
      <c r="D29" s="843"/>
      <c r="E29" s="4"/>
      <c r="F29" s="4"/>
      <c r="G29" s="4"/>
      <c r="H29" s="4"/>
      <c r="I29" s="4"/>
      <c r="J29" s="4"/>
      <c r="L29" s="4"/>
      <c r="M29" s="4"/>
    </row>
    <row r="30" spans="1:13" ht="36.75" customHeight="1">
      <c r="A30" s="192"/>
      <c r="B30" s="324" t="s">
        <v>345</v>
      </c>
      <c r="C30" s="237">
        <f>SUM(eff_partialexempt)</f>
        <v>168819</v>
      </c>
      <c r="D30" s="844"/>
      <c r="E30" s="4"/>
      <c r="F30" s="4"/>
      <c r="G30" s="4"/>
      <c r="H30" s="4"/>
      <c r="I30" s="4"/>
      <c r="J30" s="4"/>
      <c r="L30" s="4"/>
      <c r="M30" s="4"/>
    </row>
    <row r="31" spans="1:13" ht="24.75" customHeight="1">
      <c r="A31" s="198"/>
      <c r="B31" s="325" t="s">
        <v>346</v>
      </c>
      <c r="C31" s="172"/>
      <c r="D31" s="200">
        <f>SUM(C30,C29)</f>
        <v>170961</v>
      </c>
      <c r="E31" s="4"/>
      <c r="F31" s="4"/>
      <c r="G31" s="4"/>
      <c r="H31" s="4"/>
      <c r="I31" s="4"/>
      <c r="J31" s="4"/>
      <c r="L31" s="4"/>
      <c r="M31" s="4"/>
    </row>
    <row r="32" spans="1:13" ht="63.75" customHeight="1">
      <c r="A32" s="190">
        <v>11</v>
      </c>
      <c r="B32" s="851" t="s">
        <v>347</v>
      </c>
      <c r="C32" s="852"/>
      <c r="D32" s="842"/>
      <c r="E32" s="4"/>
      <c r="F32" s="4"/>
      <c r="G32" s="4"/>
      <c r="H32" s="4"/>
      <c r="I32" s="4"/>
      <c r="J32" s="4"/>
      <c r="K32" s="4"/>
      <c r="L32" s="4"/>
      <c r="M32" s="4"/>
    </row>
    <row r="33" spans="1:13" ht="26.25" customHeight="1">
      <c r="A33" s="201"/>
      <c r="B33" s="202" t="s">
        <v>348</v>
      </c>
      <c r="C33" s="326">
        <f>SUM(eff_histprdmkt)</f>
        <v>197370</v>
      </c>
      <c r="D33" s="843"/>
      <c r="E33" s="4"/>
      <c r="F33" s="4"/>
      <c r="G33" s="4"/>
      <c r="H33" s="4"/>
      <c r="I33" s="4"/>
      <c r="J33" s="4"/>
      <c r="K33" s="4"/>
      <c r="L33" s="4"/>
      <c r="M33" s="4"/>
    </row>
    <row r="34" spans="1:13" ht="22.5" customHeight="1">
      <c r="A34" s="201"/>
      <c r="B34" s="202" t="s">
        <v>349</v>
      </c>
      <c r="C34" s="327">
        <f>SUM(eff_prd)</f>
        <v>22930</v>
      </c>
      <c r="D34" s="844"/>
      <c r="E34" s="4"/>
      <c r="F34" s="4"/>
      <c r="G34" s="4"/>
      <c r="H34" s="4"/>
      <c r="I34" s="4"/>
      <c r="J34" s="4"/>
      <c r="K34" s="4"/>
      <c r="L34" s="4"/>
      <c r="M34" s="4"/>
    </row>
    <row r="35" spans="1:13" ht="20.25" customHeight="1">
      <c r="A35" s="181"/>
      <c r="B35" s="328" t="s">
        <v>350</v>
      </c>
      <c r="C35" s="208"/>
      <c r="D35" s="326">
        <f>SUM(C33-C34)</f>
        <v>174440</v>
      </c>
      <c r="E35" s="4"/>
      <c r="F35" s="4"/>
      <c r="G35" s="4"/>
      <c r="H35" s="4"/>
      <c r="I35" s="4"/>
      <c r="J35" s="4"/>
      <c r="K35" s="4"/>
      <c r="L35" s="4"/>
      <c r="M35" s="4"/>
    </row>
    <row r="36" spans="1:13" ht="25.5" customHeight="1">
      <c r="A36" s="181">
        <v>12</v>
      </c>
      <c r="B36" s="329" t="s">
        <v>351</v>
      </c>
      <c r="C36" s="239"/>
      <c r="D36" s="330">
        <f>SUM(D27,D31,D35)</f>
        <v>345401</v>
      </c>
      <c r="E36" s="4"/>
      <c r="F36" s="4"/>
      <c r="G36" s="4"/>
      <c r="H36" s="4"/>
      <c r="I36" s="4"/>
      <c r="J36" s="4"/>
      <c r="K36" s="4"/>
      <c r="L36" s="4"/>
      <c r="M36" s="4"/>
    </row>
    <row r="37" spans="1:13" ht="69" customHeight="1">
      <c r="A37" s="181">
        <v>13</v>
      </c>
      <c r="B37" s="826" t="s">
        <v>352</v>
      </c>
      <c r="C37" s="827"/>
      <c r="D37" s="331">
        <v>0</v>
      </c>
      <c r="E37" s="4"/>
      <c r="F37" s="4"/>
      <c r="G37" s="4"/>
      <c r="H37" s="4"/>
      <c r="I37" s="4"/>
      <c r="J37" s="4"/>
      <c r="K37" s="4"/>
      <c r="L37" s="4"/>
      <c r="M37" s="4"/>
    </row>
    <row r="38" spans="1:9" ht="24.75" customHeight="1">
      <c r="A38" s="171">
        <v>14</v>
      </c>
      <c r="B38" s="133" t="s">
        <v>353</v>
      </c>
      <c r="C38" s="332"/>
      <c r="D38" s="210">
        <f>SUM(D26,-D36,-D37)</f>
        <v>544898411</v>
      </c>
      <c r="E38" s="4"/>
      <c r="F38" s="4"/>
      <c r="G38" s="4"/>
      <c r="H38" s="4"/>
      <c r="I38" s="4"/>
    </row>
    <row r="39" spans="1:9" ht="29.25" customHeight="1">
      <c r="A39" s="171">
        <v>15</v>
      </c>
      <c r="B39" s="133" t="s">
        <v>354</v>
      </c>
      <c r="C39" s="332"/>
      <c r="D39" s="210">
        <f>SUM(D14)*D38/100</f>
        <v>2851114.457951358</v>
      </c>
      <c r="E39" s="4"/>
      <c r="F39" s="4"/>
      <c r="G39" s="4"/>
      <c r="H39" s="4"/>
      <c r="I39" s="4"/>
    </row>
    <row r="40" spans="1:9" ht="76.5" customHeight="1">
      <c r="A40" s="171">
        <v>16</v>
      </c>
      <c r="B40" s="769" t="s">
        <v>355</v>
      </c>
      <c r="C40" s="858"/>
      <c r="D40" s="333">
        <v>0</v>
      </c>
      <c r="E40" s="4"/>
      <c r="F40" s="4"/>
      <c r="G40" s="4"/>
      <c r="H40" s="4"/>
      <c r="I40" s="4"/>
    </row>
    <row r="41" spans="1:9" ht="40.5" customHeight="1">
      <c r="A41" s="171">
        <v>17</v>
      </c>
      <c r="B41" s="667" t="s">
        <v>356</v>
      </c>
      <c r="C41" s="666"/>
      <c r="D41" s="173">
        <f>SUM(D39:D40)</f>
        <v>2851114.457951358</v>
      </c>
      <c r="E41" s="4"/>
      <c r="F41" s="4"/>
      <c r="G41" s="4"/>
      <c r="H41" s="4"/>
      <c r="I41" s="4"/>
    </row>
    <row r="42" spans="1:9" ht="66.75" customHeight="1">
      <c r="A42" s="174">
        <v>18</v>
      </c>
      <c r="B42" s="851" t="s">
        <v>357</v>
      </c>
      <c r="C42" s="852"/>
      <c r="D42" s="842"/>
      <c r="E42" s="4"/>
      <c r="F42" s="4"/>
      <c r="G42" s="4"/>
      <c r="H42" s="4"/>
      <c r="I42" s="4"/>
    </row>
    <row r="43" spans="1:9" ht="21.75" customHeight="1">
      <c r="A43" s="201"/>
      <c r="B43" s="202" t="s">
        <v>358</v>
      </c>
      <c r="C43" s="334">
        <f>SUM(eff_txbl)</f>
        <v>650646893</v>
      </c>
      <c r="D43" s="843"/>
      <c r="E43" s="4"/>
      <c r="F43" s="4"/>
      <c r="G43" s="4"/>
      <c r="H43" s="4"/>
      <c r="I43" s="4"/>
    </row>
    <row r="44" spans="1:9" ht="36.75" customHeight="1">
      <c r="A44" s="201"/>
      <c r="B44" s="335" t="s">
        <v>359</v>
      </c>
      <c r="C44" s="271">
        <v>3315344</v>
      </c>
      <c r="D44" s="843"/>
      <c r="E44" s="4"/>
      <c r="F44" s="4"/>
      <c r="G44" s="4"/>
      <c r="H44" s="4"/>
      <c r="I44" s="4"/>
    </row>
    <row r="45" spans="1:9" ht="53.25" customHeight="1">
      <c r="A45" s="192"/>
      <c r="B45" s="335" t="s">
        <v>360</v>
      </c>
      <c r="C45" s="336">
        <f>SUM(eff_pollution)</f>
        <v>0</v>
      </c>
      <c r="D45" s="843"/>
      <c r="E45" s="4"/>
      <c r="F45" s="4"/>
      <c r="G45" s="4"/>
      <c r="H45" s="4"/>
      <c r="I45" s="4"/>
    </row>
    <row r="46" spans="1:9" ht="79.5" customHeight="1">
      <c r="A46" s="192"/>
      <c r="B46" s="335" t="s">
        <v>361</v>
      </c>
      <c r="C46" s="180">
        <f>SUM(eff_tif)</f>
        <v>0</v>
      </c>
      <c r="D46" s="844"/>
      <c r="E46" s="4"/>
      <c r="F46" s="4"/>
      <c r="G46" s="4"/>
      <c r="H46" s="4"/>
      <c r="I46" s="4"/>
    </row>
    <row r="47" spans="1:9" ht="29.25" customHeight="1">
      <c r="A47" s="337"/>
      <c r="B47" s="328" t="s">
        <v>362</v>
      </c>
      <c r="C47" s="208"/>
      <c r="D47" s="338">
        <f>SUM(C43,C44,-C45,-C46)</f>
        <v>653962237</v>
      </c>
      <c r="E47" s="4"/>
      <c r="F47" s="4"/>
      <c r="G47" s="4"/>
      <c r="H47" s="4"/>
      <c r="I47" s="4"/>
    </row>
    <row r="48" spans="1:9" ht="18" customHeight="1">
      <c r="A48" s="857" t="s">
        <v>339</v>
      </c>
      <c r="B48" s="857"/>
      <c r="C48" s="857"/>
      <c r="D48" s="320" t="s">
        <v>340</v>
      </c>
      <c r="E48" s="4"/>
      <c r="F48" s="4"/>
      <c r="G48" s="4"/>
      <c r="H48" s="4"/>
      <c r="I48" s="4"/>
    </row>
    <row r="49" spans="1:9" ht="29.25" customHeight="1">
      <c r="A49" s="228" t="s">
        <v>104</v>
      </c>
      <c r="B49" s="781" t="s">
        <v>105</v>
      </c>
      <c r="C49" s="782"/>
      <c r="D49" s="228" t="s">
        <v>106</v>
      </c>
      <c r="E49" s="4"/>
      <c r="F49" s="4"/>
      <c r="G49" s="4"/>
      <c r="H49" s="4"/>
      <c r="I49" s="4"/>
    </row>
    <row r="50" spans="1:9" ht="40.5" customHeight="1">
      <c r="A50" s="190">
        <v>19</v>
      </c>
      <c r="B50" s="851" t="s">
        <v>363</v>
      </c>
      <c r="C50" s="852"/>
      <c r="D50" s="191"/>
      <c r="E50" s="4"/>
      <c r="F50" s="4"/>
      <c r="G50" s="4"/>
      <c r="H50" s="4"/>
      <c r="I50" s="4"/>
    </row>
    <row r="51" spans="1:9" ht="93" customHeight="1">
      <c r="A51" s="201"/>
      <c r="B51" s="339" t="s">
        <v>364</v>
      </c>
      <c r="C51" s="340">
        <v>0</v>
      </c>
      <c r="D51" s="341" t="s">
        <v>61</v>
      </c>
      <c r="E51" s="4"/>
      <c r="F51" s="4"/>
      <c r="G51" s="4"/>
      <c r="H51" s="4"/>
      <c r="I51" s="4"/>
    </row>
    <row r="52" spans="1:9" ht="153" customHeight="1">
      <c r="A52" s="201"/>
      <c r="B52" s="324" t="s">
        <v>365</v>
      </c>
      <c r="C52" s="230">
        <v>0</v>
      </c>
      <c r="D52" s="342"/>
      <c r="E52" s="4"/>
      <c r="F52" s="4"/>
      <c r="G52" s="4"/>
      <c r="H52" s="4"/>
      <c r="I52" s="4"/>
    </row>
    <row r="53" spans="1:13" ht="24.75" customHeight="1">
      <c r="A53" s="181"/>
      <c r="B53" s="325" t="s">
        <v>366</v>
      </c>
      <c r="C53" s="208"/>
      <c r="D53" s="330">
        <f>SUM(C51,C52)</f>
        <v>0</v>
      </c>
      <c r="E53" s="4"/>
      <c r="F53" s="4"/>
      <c r="G53" s="4"/>
      <c r="H53" s="4"/>
      <c r="I53" s="4"/>
      <c r="J53" s="4"/>
      <c r="K53" s="4"/>
      <c r="L53" s="4"/>
      <c r="M53" s="4"/>
    </row>
    <row r="54" spans="1:13" ht="65.25" customHeight="1">
      <c r="A54" s="171">
        <v>20</v>
      </c>
      <c r="B54" s="769" t="s">
        <v>367</v>
      </c>
      <c r="C54" s="770"/>
      <c r="D54" s="231">
        <f>SUM(eff_taxceiling)</f>
        <v>0</v>
      </c>
      <c r="E54" s="232"/>
      <c r="F54" s="232"/>
      <c r="G54" s="232"/>
      <c r="H54" s="232"/>
      <c r="I54" s="232"/>
      <c r="J54" s="232"/>
      <c r="K54" s="232"/>
      <c r="L54" s="232"/>
      <c r="M54" s="232"/>
    </row>
    <row r="55" spans="1:13" ht="22.5" customHeight="1">
      <c r="A55" s="171">
        <v>21</v>
      </c>
      <c r="B55" s="343" t="s">
        <v>368</v>
      </c>
      <c r="C55" s="344"/>
      <c r="D55" s="210">
        <f>SUM(D47,D53,-D54)</f>
        <v>653962237</v>
      </c>
      <c r="E55" s="4"/>
      <c r="F55" s="4"/>
      <c r="G55" s="4"/>
      <c r="H55" s="4"/>
      <c r="I55" s="234"/>
      <c r="J55" s="4"/>
      <c r="K55" s="4"/>
      <c r="L55" s="4"/>
      <c r="M55" s="4"/>
    </row>
    <row r="56" spans="1:13" ht="46.5" customHeight="1">
      <c r="A56" s="171">
        <v>22</v>
      </c>
      <c r="B56" s="769" t="s">
        <v>369</v>
      </c>
      <c r="C56" s="858"/>
      <c r="D56" s="333">
        <v>0</v>
      </c>
      <c r="E56" s="4"/>
      <c r="F56" s="4"/>
      <c r="G56" s="4"/>
      <c r="H56" s="4"/>
      <c r="I56" s="4"/>
      <c r="J56" s="4"/>
      <c r="K56" s="4"/>
      <c r="L56" s="4"/>
      <c r="M56" s="4"/>
    </row>
    <row r="57" spans="1:13" ht="114.75" customHeight="1">
      <c r="A57" s="171">
        <v>23</v>
      </c>
      <c r="B57" s="769" t="s">
        <v>370</v>
      </c>
      <c r="C57" s="770"/>
      <c r="D57" s="345">
        <f>SUM(eff_newtxbl+eff_newtxblabate)</f>
        <v>3648785</v>
      </c>
      <c r="E57" s="4"/>
      <c r="F57" s="4"/>
      <c r="G57" s="4"/>
      <c r="H57" s="4"/>
      <c r="I57" s="4"/>
      <c r="J57" s="4"/>
      <c r="K57" s="4"/>
      <c r="L57" s="4"/>
      <c r="M57" s="4"/>
    </row>
    <row r="58" spans="1:13" ht="29.25" customHeight="1">
      <c r="A58" s="171">
        <v>24</v>
      </c>
      <c r="B58" s="343" t="s">
        <v>371</v>
      </c>
      <c r="C58" s="344"/>
      <c r="D58" s="345">
        <f>SUM(D56,D57)</f>
        <v>3648785</v>
      </c>
      <c r="E58" s="4"/>
      <c r="F58" s="4"/>
      <c r="G58" s="4"/>
      <c r="H58" s="4"/>
      <c r="I58" s="4"/>
      <c r="J58" s="4"/>
      <c r="K58" s="4"/>
      <c r="L58" s="4"/>
      <c r="M58" s="4"/>
    </row>
    <row r="59" spans="1:4" ht="29.25" customHeight="1">
      <c r="A59" s="171">
        <v>25</v>
      </c>
      <c r="B59" s="133" t="s">
        <v>372</v>
      </c>
      <c r="C59" s="332"/>
      <c r="D59" s="173">
        <f>SUM(D55,-D58)</f>
        <v>650313452</v>
      </c>
    </row>
    <row r="60" spans="1:4" ht="29.25" customHeight="1">
      <c r="A60" s="171">
        <v>26</v>
      </c>
      <c r="B60" s="872" t="s">
        <v>373</v>
      </c>
      <c r="C60" s="822"/>
      <c r="D60" s="346">
        <f>SUM(D41/D59)*100</f>
        <v>0.43842157181016733</v>
      </c>
    </row>
    <row r="61" spans="1:4" ht="34.5" customHeight="1">
      <c r="A61" s="171">
        <v>27</v>
      </c>
      <c r="B61" s="769" t="s">
        <v>374</v>
      </c>
      <c r="C61" s="858"/>
      <c r="D61" s="347">
        <v>0.6393935</v>
      </c>
    </row>
    <row r="62" spans="1:7" ht="18" customHeight="1">
      <c r="A62" s="671" t="s">
        <v>94</v>
      </c>
      <c r="B62" s="671"/>
      <c r="C62" s="671"/>
      <c r="D62" s="57" t="s">
        <v>326</v>
      </c>
      <c r="G62" s="167"/>
    </row>
    <row r="63" spans="1:7" ht="29.25" customHeight="1">
      <c r="A63" s="674" t="s">
        <v>151</v>
      </c>
      <c r="B63" s="674"/>
      <c r="C63" s="674"/>
      <c r="D63" s="674"/>
      <c r="G63" s="167"/>
    </row>
    <row r="64" spans="1:7" ht="114" customHeight="1">
      <c r="A64" s="854" t="s">
        <v>375</v>
      </c>
      <c r="B64" s="855"/>
      <c r="C64" s="855"/>
      <c r="D64" s="855"/>
      <c r="G64" s="167"/>
    </row>
    <row r="65" spans="1:4" ht="29.25" customHeight="1">
      <c r="A65" s="105" t="s">
        <v>104</v>
      </c>
      <c r="B65" s="661" t="s">
        <v>284</v>
      </c>
      <c r="C65" s="662"/>
      <c r="D65" s="105" t="s">
        <v>106</v>
      </c>
    </row>
    <row r="66" spans="1:4" ht="17.25" customHeight="1">
      <c r="A66" s="171">
        <v>28</v>
      </c>
      <c r="B66" s="873" t="s">
        <v>376</v>
      </c>
      <c r="C66" s="874"/>
      <c r="D66" s="289">
        <f>SUM(eff_histtaxratemo)*100</f>
        <v>0.5232378</v>
      </c>
    </row>
    <row r="67" spans="1:4" ht="30.75" customHeight="1">
      <c r="A67" s="174">
        <v>29</v>
      </c>
      <c r="B67" s="801" t="s">
        <v>377</v>
      </c>
      <c r="C67" s="877"/>
      <c r="D67" s="348">
        <f>SUM(D26)</f>
        <v>545243812</v>
      </c>
    </row>
    <row r="68" spans="1:4" ht="16.5" customHeight="1">
      <c r="A68" s="174">
        <v>30</v>
      </c>
      <c r="B68" s="801" t="s">
        <v>378</v>
      </c>
      <c r="C68" s="877"/>
      <c r="D68" s="173">
        <f>SUM(D66*D67)/100</f>
        <v>2852921.7265449357</v>
      </c>
    </row>
    <row r="69" spans="1:4" ht="17.25" customHeight="1">
      <c r="A69" s="190">
        <v>31</v>
      </c>
      <c r="B69" s="776" t="s">
        <v>379</v>
      </c>
      <c r="C69" s="777"/>
      <c r="D69" s="349"/>
    </row>
    <row r="70" spans="1:4" ht="72" customHeight="1">
      <c r="A70" s="201"/>
      <c r="B70" s="350" t="s">
        <v>380</v>
      </c>
      <c r="C70" s="194">
        <v>0</v>
      </c>
      <c r="D70" s="270"/>
    </row>
    <row r="71" spans="1:4" ht="45.75" customHeight="1">
      <c r="A71" s="201"/>
      <c r="B71" s="350" t="s">
        <v>381</v>
      </c>
      <c r="C71" s="230">
        <v>0</v>
      </c>
      <c r="D71" s="270"/>
    </row>
    <row r="72" spans="1:4" ht="123.75" customHeight="1">
      <c r="A72" s="351"/>
      <c r="B72" s="352" t="s">
        <v>382</v>
      </c>
      <c r="C72" s="353">
        <v>0</v>
      </c>
      <c r="D72" s="270"/>
    </row>
    <row r="73" spans="1:4" ht="15">
      <c r="A73" s="351"/>
      <c r="B73" s="352" t="s">
        <v>383</v>
      </c>
      <c r="C73" s="354" t="s">
        <v>384</v>
      </c>
      <c r="D73" s="270"/>
    </row>
    <row r="74" spans="1:4" ht="31.5" customHeight="1">
      <c r="A74" s="201"/>
      <c r="B74" s="355" t="s">
        <v>385</v>
      </c>
      <c r="C74" s="356">
        <v>0</v>
      </c>
      <c r="D74" s="357"/>
    </row>
    <row r="75" spans="1:4" ht="22.5" customHeight="1">
      <c r="A75" s="201"/>
      <c r="B75" s="358" t="s">
        <v>386</v>
      </c>
      <c r="C75" s="178"/>
      <c r="D75" s="359">
        <f>SUM(D68,C74)</f>
        <v>2852921.7265449357</v>
      </c>
    </row>
    <row r="76" spans="1:4" ht="30.75" customHeight="1">
      <c r="A76" s="171">
        <v>32</v>
      </c>
      <c r="B76" s="853" t="s">
        <v>387</v>
      </c>
      <c r="C76" s="802"/>
      <c r="D76" s="173">
        <f>SUM(D59)</f>
        <v>650313452</v>
      </c>
    </row>
    <row r="77" spans="1:4" ht="15.75" customHeight="1">
      <c r="A77" s="174">
        <v>33</v>
      </c>
      <c r="B77" s="863" t="s">
        <v>388</v>
      </c>
      <c r="C77" s="864"/>
      <c r="D77" s="289">
        <f>SUM(D75/D76)*100</f>
        <v>0.4386994791159473</v>
      </c>
    </row>
    <row r="78" spans="1:4" ht="24" customHeight="1">
      <c r="A78" s="761">
        <v>34</v>
      </c>
      <c r="B78" s="863" t="s">
        <v>389</v>
      </c>
      <c r="C78" s="864"/>
      <c r="D78" s="756"/>
    </row>
    <row r="79" spans="1:4" ht="61.5" customHeight="1">
      <c r="A79" s="762"/>
      <c r="B79" s="360" t="s">
        <v>390</v>
      </c>
      <c r="C79" s="361">
        <v>0</v>
      </c>
      <c r="D79" s="880"/>
    </row>
    <row r="80" spans="1:4" ht="75" customHeight="1">
      <c r="A80" s="762"/>
      <c r="B80" s="362" t="s">
        <v>391</v>
      </c>
      <c r="C80" s="363">
        <v>0</v>
      </c>
      <c r="D80" s="880"/>
    </row>
    <row r="81" spans="1:4" ht="18.75" customHeight="1">
      <c r="A81" s="762"/>
      <c r="B81" s="364" t="s">
        <v>392</v>
      </c>
      <c r="C81" s="365">
        <f>SUM(C79-C80)/D76*100</f>
        <v>0</v>
      </c>
      <c r="D81" s="757"/>
    </row>
    <row r="82" spans="1:4" ht="18.75" customHeight="1">
      <c r="A82" s="763"/>
      <c r="B82" s="366" t="s">
        <v>393</v>
      </c>
      <c r="C82" s="367"/>
      <c r="D82" s="263">
        <v>0</v>
      </c>
    </row>
    <row r="83" spans="1:4" ht="25.5" customHeight="1">
      <c r="A83" s="761">
        <v>35</v>
      </c>
      <c r="B83" s="909" t="s">
        <v>394</v>
      </c>
      <c r="C83" s="864"/>
      <c r="D83" s="756"/>
    </row>
    <row r="84" spans="1:4" ht="64.5" customHeight="1">
      <c r="A84" s="762"/>
      <c r="B84" s="368" t="s">
        <v>395</v>
      </c>
      <c r="C84" s="361">
        <v>0</v>
      </c>
      <c r="D84" s="880"/>
    </row>
    <row r="85" spans="1:4" ht="62.25" customHeight="1">
      <c r="A85" s="762"/>
      <c r="B85" s="369" t="s">
        <v>396</v>
      </c>
      <c r="C85" s="363">
        <v>0</v>
      </c>
      <c r="D85" s="880"/>
    </row>
    <row r="86" spans="1:4" ht="18.75" customHeight="1">
      <c r="A86" s="762"/>
      <c r="B86" s="370" t="s">
        <v>397</v>
      </c>
      <c r="C86" s="367">
        <f>SUM(C84-C85)/D76*100</f>
        <v>0</v>
      </c>
      <c r="D86" s="757"/>
    </row>
    <row r="87" spans="1:4" ht="18.75" customHeight="1">
      <c r="A87" s="763"/>
      <c r="B87" s="371" t="s">
        <v>398</v>
      </c>
      <c r="C87" s="365"/>
      <c r="D87" s="372">
        <v>0</v>
      </c>
    </row>
    <row r="88" spans="1:4" ht="18" customHeight="1">
      <c r="A88" s="850" t="s">
        <v>399</v>
      </c>
      <c r="B88" s="850"/>
      <c r="C88" s="850"/>
      <c r="D88" s="320" t="s">
        <v>340</v>
      </c>
    </row>
    <row r="89" spans="1:4" ht="20.25" customHeight="1">
      <c r="A89" s="373" t="s">
        <v>104</v>
      </c>
      <c r="B89" s="891" t="s">
        <v>284</v>
      </c>
      <c r="C89" s="892"/>
      <c r="D89" s="147" t="s">
        <v>106</v>
      </c>
    </row>
    <row r="90" spans="1:4" ht="23.25" customHeight="1">
      <c r="A90" s="761">
        <v>36</v>
      </c>
      <c r="B90" s="875" t="s">
        <v>400</v>
      </c>
      <c r="C90" s="876"/>
      <c r="D90" s="878"/>
    </row>
    <row r="91" spans="1:4" ht="59.25" customHeight="1">
      <c r="A91" s="762"/>
      <c r="B91" s="375" t="s">
        <v>401</v>
      </c>
      <c r="C91" s="376">
        <v>0</v>
      </c>
      <c r="D91" s="878"/>
    </row>
    <row r="92" spans="1:4" ht="58.5" customHeight="1">
      <c r="A92" s="762"/>
      <c r="B92" s="375" t="s">
        <v>402</v>
      </c>
      <c r="C92" s="377">
        <v>0</v>
      </c>
      <c r="D92" s="878"/>
    </row>
    <row r="93" spans="1:4" ht="18.75" customHeight="1">
      <c r="A93" s="762"/>
      <c r="B93" s="378" t="s">
        <v>403</v>
      </c>
      <c r="C93" s="379">
        <f>SUM(C91-C92)/D76*100</f>
        <v>0</v>
      </c>
      <c r="D93" s="878"/>
    </row>
    <row r="94" spans="1:4" ht="18" customHeight="1">
      <c r="A94" s="762"/>
      <c r="B94" s="378" t="s">
        <v>404</v>
      </c>
      <c r="C94" s="380">
        <f>SUM(C92*0.05)/D76*100</f>
        <v>0</v>
      </c>
      <c r="D94" s="879"/>
    </row>
    <row r="95" spans="1:4" ht="18" customHeight="1">
      <c r="A95" s="763"/>
      <c r="B95" s="378" t="s">
        <v>405</v>
      </c>
      <c r="C95" s="381"/>
      <c r="D95" s="382">
        <v>0</v>
      </c>
    </row>
    <row r="96" spans="1:4" ht="34.5" customHeight="1">
      <c r="A96" s="761">
        <v>37</v>
      </c>
      <c r="B96" s="875" t="s">
        <v>406</v>
      </c>
      <c r="C96" s="876"/>
      <c r="D96" s="881"/>
    </row>
    <row r="97" spans="1:4" ht="45" customHeight="1">
      <c r="A97" s="762"/>
      <c r="B97" s="383" t="s">
        <v>407</v>
      </c>
      <c r="C97" s="384">
        <v>0</v>
      </c>
      <c r="D97" s="882"/>
    </row>
    <row r="98" spans="1:4" ht="59.25" customHeight="1">
      <c r="A98" s="762"/>
      <c r="B98" s="383" t="s">
        <v>408</v>
      </c>
      <c r="C98" s="385">
        <v>0</v>
      </c>
      <c r="D98" s="882"/>
    </row>
    <row r="99" spans="1:4" ht="15" customHeight="1">
      <c r="A99" s="762"/>
      <c r="B99" s="386" t="s">
        <v>403</v>
      </c>
      <c r="C99" s="387">
        <f>SUM(C97-C98)/D76*100</f>
        <v>0</v>
      </c>
      <c r="D99" s="882"/>
    </row>
    <row r="100" spans="1:4" ht="15" customHeight="1">
      <c r="A100" s="762"/>
      <c r="B100" s="386" t="s">
        <v>409</v>
      </c>
      <c r="C100" s="388">
        <f>SUM(C98*0.08)/D76*100</f>
        <v>0</v>
      </c>
      <c r="D100" s="883"/>
    </row>
    <row r="101" spans="1:4" ht="15.75">
      <c r="A101" s="763"/>
      <c r="B101" s="898" t="s">
        <v>410</v>
      </c>
      <c r="C101" s="899"/>
      <c r="D101" s="391">
        <v>0</v>
      </c>
    </row>
    <row r="102" spans="1:4" ht="74.25" customHeight="1">
      <c r="A102" s="761">
        <v>38</v>
      </c>
      <c r="B102" s="875" t="s">
        <v>411</v>
      </c>
      <c r="C102" s="876"/>
      <c r="D102" s="884"/>
    </row>
    <row r="103" spans="1:4" ht="29.25">
      <c r="A103" s="762"/>
      <c r="B103" s="383" t="s">
        <v>412</v>
      </c>
      <c r="C103" s="384">
        <v>0</v>
      </c>
      <c r="D103" s="885"/>
    </row>
    <row r="104" spans="1:4" ht="29.25">
      <c r="A104" s="762"/>
      <c r="B104" s="360" t="s">
        <v>413</v>
      </c>
      <c r="C104" s="385">
        <v>0</v>
      </c>
      <c r="D104" s="885"/>
    </row>
    <row r="105" spans="1:4" ht="15.75" customHeight="1">
      <c r="A105" s="762"/>
      <c r="B105" s="386" t="s">
        <v>403</v>
      </c>
      <c r="C105" s="387">
        <f>SUM(C103-C104)/D76*100</f>
        <v>0</v>
      </c>
      <c r="D105" s="885"/>
    </row>
    <row r="106" spans="1:4" ht="15.75" customHeight="1">
      <c r="A106" s="762"/>
      <c r="B106" s="386" t="s">
        <v>414</v>
      </c>
      <c r="C106" s="388">
        <f>SUM(C104*0.08)/D76*100</f>
        <v>0</v>
      </c>
      <c r="D106" s="886"/>
    </row>
    <row r="107" spans="1:4" ht="15.75">
      <c r="A107" s="763"/>
      <c r="B107" s="898"/>
      <c r="C107" s="899"/>
      <c r="D107" s="392">
        <v>0</v>
      </c>
    </row>
    <row r="108" spans="1:4" ht="22.5" customHeight="1">
      <c r="A108" s="296">
        <v>39</v>
      </c>
      <c r="B108" s="889" t="s">
        <v>415</v>
      </c>
      <c r="C108" s="890"/>
      <c r="D108" s="393">
        <f>SUM(D107,D77,D82,D87,D95,D101,-C106)</f>
        <v>0.4386994791159473</v>
      </c>
    </row>
    <row r="109" spans="1:4" ht="63" customHeight="1">
      <c r="A109" s="895">
        <v>40</v>
      </c>
      <c r="B109" s="875" t="s">
        <v>416</v>
      </c>
      <c r="C109" s="876"/>
      <c r="D109" s="910"/>
    </row>
    <row r="110" spans="1:4" ht="50.25" customHeight="1">
      <c r="A110" s="896"/>
      <c r="B110" s="383" t="s">
        <v>417</v>
      </c>
      <c r="C110" s="394">
        <v>0</v>
      </c>
      <c r="D110" s="911"/>
    </row>
    <row r="111" spans="1:4" ht="22.5" customHeight="1">
      <c r="A111" s="896"/>
      <c r="B111" s="386" t="s">
        <v>418</v>
      </c>
      <c r="C111" s="395">
        <f>SUM(C110)/D76*100</f>
        <v>0</v>
      </c>
      <c r="D111" s="911"/>
    </row>
    <row r="112" spans="1:4" ht="22.5" customHeight="1">
      <c r="A112" s="897"/>
      <c r="B112" s="389" t="s">
        <v>419</v>
      </c>
      <c r="C112" s="390"/>
      <c r="D112" s="396">
        <f>SUM(C111,D108)</f>
        <v>0.4386994791159473</v>
      </c>
    </row>
    <row r="113" spans="1:4" ht="78" customHeight="1">
      <c r="A113" s="171">
        <v>41</v>
      </c>
      <c r="B113" s="921" t="s">
        <v>420</v>
      </c>
      <c r="C113" s="922"/>
      <c r="D113" s="397">
        <v>0.4540539618</v>
      </c>
    </row>
    <row r="114" spans="1:4" ht="162.75" customHeight="1">
      <c r="A114" s="174" t="s">
        <v>421</v>
      </c>
      <c r="B114" s="912" t="s">
        <v>422</v>
      </c>
      <c r="C114" s="913"/>
      <c r="D114" s="398">
        <v>0</v>
      </c>
    </row>
    <row r="115" spans="1:4" ht="89.25" customHeight="1">
      <c r="A115" s="761">
        <v>42</v>
      </c>
      <c r="B115" s="816" t="s">
        <v>423</v>
      </c>
      <c r="C115" s="817"/>
      <c r="D115" s="916"/>
    </row>
    <row r="116" spans="1:4" ht="90" customHeight="1">
      <c r="A116" s="762"/>
      <c r="B116" s="914" t="s">
        <v>424</v>
      </c>
      <c r="C116" s="915"/>
      <c r="D116" s="917"/>
    </row>
    <row r="117" spans="1:4" ht="19.5" customHeight="1">
      <c r="A117" s="762"/>
      <c r="B117" s="399" t="s">
        <v>425</v>
      </c>
      <c r="C117" s="400">
        <v>0</v>
      </c>
      <c r="D117" s="917"/>
    </row>
    <row r="118" spans="1:4" ht="20.25" customHeight="1">
      <c r="A118" s="762"/>
      <c r="B118" s="355" t="s">
        <v>426</v>
      </c>
      <c r="C118" s="401">
        <v>0</v>
      </c>
      <c r="D118" s="917"/>
    </row>
    <row r="119" spans="1:4" ht="32.25" customHeight="1">
      <c r="A119" s="762"/>
      <c r="B119" s="355" t="s">
        <v>427</v>
      </c>
      <c r="C119" s="401">
        <v>0</v>
      </c>
      <c r="D119" s="917"/>
    </row>
    <row r="120" spans="1:4" ht="21.75" customHeight="1">
      <c r="A120" s="762"/>
      <c r="B120" s="355" t="s">
        <v>428</v>
      </c>
      <c r="C120" s="400">
        <v>0</v>
      </c>
      <c r="D120" s="917"/>
    </row>
    <row r="121" spans="1:4" ht="19.5" customHeight="1">
      <c r="A121" s="763"/>
      <c r="B121" s="402" t="s">
        <v>429</v>
      </c>
      <c r="C121" s="403"/>
      <c r="D121" s="231">
        <f>SUM(-C120,-C119,-C118,C117)</f>
        <v>0</v>
      </c>
    </row>
    <row r="122" spans="1:4" ht="33.75" customHeight="1">
      <c r="A122" s="181">
        <v>43</v>
      </c>
      <c r="B122" s="667" t="s">
        <v>430</v>
      </c>
      <c r="C122" s="728"/>
      <c r="D122" s="404">
        <v>0</v>
      </c>
    </row>
    <row r="123" spans="1:4" ht="15.75" customHeight="1">
      <c r="A123" s="850" t="s">
        <v>399</v>
      </c>
      <c r="B123" s="850"/>
      <c r="C123" s="850"/>
      <c r="D123" s="320" t="s">
        <v>340</v>
      </c>
    </row>
    <row r="124" spans="1:4" ht="15.75">
      <c r="A124" s="373" t="s">
        <v>104</v>
      </c>
      <c r="B124" s="891" t="s">
        <v>284</v>
      </c>
      <c r="C124" s="892"/>
      <c r="D124" s="147" t="s">
        <v>106</v>
      </c>
    </row>
    <row r="125" spans="1:4" ht="25.5" customHeight="1">
      <c r="A125" s="174">
        <v>44</v>
      </c>
      <c r="B125" s="656" t="s">
        <v>431</v>
      </c>
      <c r="C125" s="893"/>
      <c r="D125" s="405">
        <f>SUM(D121-D122)</f>
        <v>0</v>
      </c>
    </row>
    <row r="126" spans="1:4" ht="21" customHeight="1">
      <c r="A126" s="761">
        <v>45</v>
      </c>
      <c r="B126" s="894" t="s">
        <v>432</v>
      </c>
      <c r="C126" s="817"/>
      <c r="D126" s="918"/>
    </row>
    <row r="127" spans="1:4" ht="32.25" customHeight="1">
      <c r="A127" s="762"/>
      <c r="B127" s="355" t="s">
        <v>433</v>
      </c>
      <c r="C127" s="406">
        <v>1</v>
      </c>
      <c r="D127" s="919"/>
    </row>
    <row r="128" spans="1:4" ht="15.75" customHeight="1">
      <c r="A128" s="762"/>
      <c r="B128" s="355" t="s">
        <v>434</v>
      </c>
      <c r="C128" s="407">
        <v>0.98</v>
      </c>
      <c r="D128" s="919"/>
    </row>
    <row r="129" spans="1:4" ht="15.75" customHeight="1">
      <c r="A129" s="762"/>
      <c r="B129" s="355" t="s">
        <v>435</v>
      </c>
      <c r="C129" s="407">
        <v>1</v>
      </c>
      <c r="D129" s="919"/>
    </row>
    <row r="130" spans="1:4" ht="15.75" customHeight="1">
      <c r="A130" s="762"/>
      <c r="B130" s="355" t="s">
        <v>436</v>
      </c>
      <c r="C130" s="408">
        <v>1</v>
      </c>
      <c r="D130" s="920"/>
    </row>
    <row r="131" spans="1:4" ht="60.75" customHeight="1">
      <c r="A131" s="763"/>
      <c r="B131" s="887" t="s">
        <v>437</v>
      </c>
      <c r="C131" s="888"/>
      <c r="D131" s="409">
        <v>1</v>
      </c>
    </row>
    <row r="132" spans="1:4" ht="21.75" customHeight="1">
      <c r="A132" s="181">
        <v>46</v>
      </c>
      <c r="B132" s="654" t="s">
        <v>438</v>
      </c>
      <c r="C132" s="867"/>
      <c r="D132" s="410">
        <f>SUM(D125/D131)</f>
        <v>0</v>
      </c>
    </row>
    <row r="133" spans="1:4" ht="30.75" customHeight="1">
      <c r="A133" s="171">
        <v>47</v>
      </c>
      <c r="B133" s="769" t="s">
        <v>439</v>
      </c>
      <c r="C133" s="770"/>
      <c r="D133" s="411">
        <f>SUM(D55)</f>
        <v>653962237</v>
      </c>
    </row>
    <row r="134" spans="1:4" ht="24" customHeight="1">
      <c r="A134" s="171">
        <v>48</v>
      </c>
      <c r="B134" s="667" t="s">
        <v>440</v>
      </c>
      <c r="C134" s="666"/>
      <c r="D134" s="289">
        <f>SUM(D132/D133)*100</f>
        <v>0</v>
      </c>
    </row>
    <row r="135" spans="1:4" ht="23.25" customHeight="1">
      <c r="A135" s="171">
        <v>49</v>
      </c>
      <c r="B135" s="667" t="s">
        <v>441</v>
      </c>
      <c r="C135" s="666"/>
      <c r="D135" s="289">
        <f>SUM(D113,D134)</f>
        <v>0.4540539618</v>
      </c>
    </row>
    <row r="136" spans="1:4" ht="46.5" customHeight="1">
      <c r="A136" s="296" t="s">
        <v>442</v>
      </c>
      <c r="B136" s="667" t="s">
        <v>443</v>
      </c>
      <c r="C136" s="666"/>
      <c r="D136" s="412">
        <f>SUM(D114,D134)</f>
        <v>0</v>
      </c>
    </row>
    <row r="137" spans="1:4" ht="36.75" customHeight="1">
      <c r="A137" s="171">
        <v>50</v>
      </c>
      <c r="B137" s="865" t="s">
        <v>444</v>
      </c>
      <c r="C137" s="866"/>
      <c r="D137" s="413">
        <v>0.6621981</v>
      </c>
    </row>
    <row r="138" spans="1:5" ht="11.25" customHeight="1">
      <c r="A138" s="414"/>
      <c r="B138" s="846"/>
      <c r="C138" s="846"/>
      <c r="D138" s="846"/>
      <c r="E138" s="286"/>
    </row>
    <row r="139" spans="1:6" ht="29.25" customHeight="1">
      <c r="A139" s="856" t="s">
        <v>445</v>
      </c>
      <c r="B139" s="856"/>
      <c r="C139" s="856"/>
      <c r="D139" s="856"/>
      <c r="E139" s="799"/>
      <c r="F139" s="799"/>
    </row>
    <row r="140" spans="1:6" ht="40.5" customHeight="1">
      <c r="A140" s="848" t="s">
        <v>446</v>
      </c>
      <c r="B140" s="849"/>
      <c r="C140" s="849"/>
      <c r="D140" s="849"/>
      <c r="E140" s="805"/>
      <c r="F140" s="805"/>
    </row>
    <row r="141" spans="1:6" ht="29.25" customHeight="1">
      <c r="A141" s="148" t="s">
        <v>104</v>
      </c>
      <c r="B141" s="773" t="s">
        <v>447</v>
      </c>
      <c r="C141" s="737"/>
      <c r="D141" s="149" t="s">
        <v>106</v>
      </c>
      <c r="E141" s="799"/>
      <c r="F141" s="799"/>
    </row>
    <row r="142" spans="1:6" ht="63" customHeight="1">
      <c r="A142" s="174">
        <v>51</v>
      </c>
      <c r="B142" s="853" t="s">
        <v>448</v>
      </c>
      <c r="C142" s="802"/>
      <c r="D142" s="415">
        <v>0</v>
      </c>
      <c r="E142" s="799"/>
      <c r="F142" s="799"/>
    </row>
    <row r="143" spans="1:6" ht="132.75" customHeight="1">
      <c r="A143" s="221">
        <v>52</v>
      </c>
      <c r="B143" s="769" t="s">
        <v>449</v>
      </c>
      <c r="C143" s="770"/>
      <c r="D143" s="416">
        <v>0</v>
      </c>
      <c r="E143" s="799"/>
      <c r="F143" s="799"/>
    </row>
    <row r="144" spans="1:5" ht="30" customHeight="1">
      <c r="A144" s="171">
        <v>53</v>
      </c>
      <c r="B144" s="667" t="s">
        <v>450</v>
      </c>
      <c r="C144" s="666"/>
      <c r="D144" s="173">
        <f>SUM(D55)</f>
        <v>653962237</v>
      </c>
      <c r="E144" s="290"/>
    </row>
    <row r="145" spans="1:5" ht="21.75" customHeight="1">
      <c r="A145" s="171">
        <v>54</v>
      </c>
      <c r="B145" s="667" t="s">
        <v>451</v>
      </c>
      <c r="C145" s="666"/>
      <c r="D145" s="289">
        <f>SUM(D143/D144)*100</f>
        <v>0</v>
      </c>
      <c r="E145" s="290"/>
    </row>
    <row r="146" spans="1:5" ht="37.5" customHeight="1">
      <c r="A146" s="171">
        <v>55</v>
      </c>
      <c r="B146" s="769" t="s">
        <v>452</v>
      </c>
      <c r="C146" s="770"/>
      <c r="D146" s="263">
        <v>0</v>
      </c>
      <c r="E146" s="290"/>
    </row>
    <row r="147" spans="1:5" ht="55.5" customHeight="1">
      <c r="A147" s="171">
        <v>56</v>
      </c>
      <c r="B147" s="769" t="s">
        <v>453</v>
      </c>
      <c r="C147" s="770"/>
      <c r="D147" s="275">
        <v>0</v>
      </c>
      <c r="E147" s="290"/>
    </row>
    <row r="148" spans="1:5" ht="51" customHeight="1">
      <c r="A148" s="171">
        <v>57</v>
      </c>
      <c r="B148" s="769" t="s">
        <v>454</v>
      </c>
      <c r="C148" s="770"/>
      <c r="D148" s="263">
        <v>0.6621981</v>
      </c>
      <c r="E148" s="290"/>
    </row>
    <row r="149" spans="1:5" ht="18" customHeight="1">
      <c r="A149" s="847" t="s">
        <v>399</v>
      </c>
      <c r="B149" s="847"/>
      <c r="C149" s="847"/>
      <c r="D149" s="320" t="s">
        <v>455</v>
      </c>
      <c r="E149" s="290"/>
    </row>
    <row r="150" spans="1:5" ht="12" customHeight="1">
      <c r="A150" s="845"/>
      <c r="B150" s="845"/>
      <c r="C150" s="845"/>
      <c r="D150" s="845"/>
      <c r="E150" s="290"/>
    </row>
    <row r="151" spans="1:5" ht="29.25" customHeight="1">
      <c r="A151" s="148" t="s">
        <v>104</v>
      </c>
      <c r="B151" s="773" t="s">
        <v>447</v>
      </c>
      <c r="C151" s="737"/>
      <c r="D151" s="149" t="s">
        <v>106</v>
      </c>
      <c r="E151" s="290"/>
    </row>
    <row r="152" spans="1:4" ht="19.5" customHeight="1">
      <c r="A152" s="171">
        <v>58</v>
      </c>
      <c r="B152" s="667" t="s">
        <v>456</v>
      </c>
      <c r="C152" s="868"/>
      <c r="D152" s="417">
        <f>SUM(D148-D145)</f>
        <v>0.6621981</v>
      </c>
    </row>
    <row r="153" spans="1:4" ht="12" customHeight="1">
      <c r="A153" s="291"/>
      <c r="B153" s="291"/>
      <c r="C153" s="291"/>
      <c r="D153" s="291"/>
    </row>
    <row r="154" spans="1:4" ht="29.25" customHeight="1">
      <c r="A154" s="674" t="s">
        <v>457</v>
      </c>
      <c r="B154" s="674"/>
      <c r="C154" s="674"/>
      <c r="D154" s="674"/>
    </row>
    <row r="155" spans="1:4" ht="117.75" customHeight="1">
      <c r="A155" s="859" t="s">
        <v>458</v>
      </c>
      <c r="B155" s="860"/>
      <c r="C155" s="860"/>
      <c r="D155" s="861"/>
    </row>
    <row r="156" spans="1:4" ht="29.25" customHeight="1">
      <c r="A156" s="374" t="s">
        <v>104</v>
      </c>
      <c r="B156" s="891" t="s">
        <v>308</v>
      </c>
      <c r="C156" s="892"/>
      <c r="D156" s="149" t="s">
        <v>106</v>
      </c>
    </row>
    <row r="157" spans="1:4" ht="58.5" customHeight="1">
      <c r="A157" s="171">
        <v>59</v>
      </c>
      <c r="B157" s="769" t="s">
        <v>459</v>
      </c>
      <c r="C157" s="770"/>
      <c r="D157" s="418">
        <v>0</v>
      </c>
    </row>
    <row r="158" spans="1:4" ht="30.75" customHeight="1">
      <c r="A158" s="171">
        <v>60</v>
      </c>
      <c r="B158" s="769" t="s">
        <v>460</v>
      </c>
      <c r="C158" s="770"/>
      <c r="D158" s="173">
        <f>SUM(D55)</f>
        <v>653962237</v>
      </c>
    </row>
    <row r="159" spans="1:4" ht="25.5" customHeight="1">
      <c r="A159" s="171">
        <v>61</v>
      </c>
      <c r="B159" s="667" t="s">
        <v>461</v>
      </c>
      <c r="C159" s="666"/>
      <c r="D159" s="419">
        <f>SUM(D157/D158)*100</f>
        <v>0</v>
      </c>
    </row>
    <row r="160" spans="1:4" ht="49.5" customHeight="1">
      <c r="A160" s="171">
        <v>62</v>
      </c>
      <c r="B160" s="783" t="s">
        <v>462</v>
      </c>
      <c r="C160" s="784"/>
      <c r="D160" s="420">
        <v>0.6621981</v>
      </c>
    </row>
    <row r="161" spans="1:4" ht="12" customHeight="1">
      <c r="A161" s="309"/>
      <c r="B161" s="309"/>
      <c r="C161" s="309"/>
      <c r="D161" s="310"/>
    </row>
    <row r="162" spans="1:4" ht="24" customHeight="1">
      <c r="A162" s="674" t="s">
        <v>463</v>
      </c>
      <c r="B162" s="674"/>
      <c r="C162" s="674"/>
      <c r="D162" s="674"/>
    </row>
    <row r="163" spans="1:4" ht="156" customHeight="1">
      <c r="A163" s="902" t="s">
        <v>464</v>
      </c>
      <c r="B163" s="739"/>
      <c r="C163" s="739"/>
      <c r="D163" s="739"/>
    </row>
    <row r="164" spans="1:4" ht="29.25" customHeight="1">
      <c r="A164" s="262" t="s">
        <v>104</v>
      </c>
      <c r="B164" s="773" t="s">
        <v>465</v>
      </c>
      <c r="C164" s="737"/>
      <c r="D164" s="149" t="s">
        <v>106</v>
      </c>
    </row>
    <row r="165" spans="1:4" ht="33" customHeight="1">
      <c r="A165" s="181">
        <v>63</v>
      </c>
      <c r="B165" s="900" t="s">
        <v>466</v>
      </c>
      <c r="C165" s="901"/>
      <c r="D165" s="421"/>
    </row>
    <row r="166" spans="1:4" ht="48" customHeight="1">
      <c r="A166" s="181"/>
      <c r="B166" s="900" t="s">
        <v>467</v>
      </c>
      <c r="C166" s="901"/>
      <c r="D166" s="422">
        <v>0.7269041</v>
      </c>
    </row>
    <row r="167" spans="1:4" ht="21" customHeight="1">
      <c r="A167" s="181"/>
      <c r="B167" s="900" t="s">
        <v>468</v>
      </c>
      <c r="C167" s="901"/>
      <c r="D167" s="422">
        <v>0</v>
      </c>
    </row>
    <row r="168" spans="1:4" ht="21" customHeight="1">
      <c r="A168" s="181"/>
      <c r="B168" s="900" t="s">
        <v>469</v>
      </c>
      <c r="C168" s="901"/>
      <c r="D168" s="421">
        <f>SUM(D166,-D167)</f>
        <v>0.7269041</v>
      </c>
    </row>
    <row r="169" spans="1:4" ht="21" customHeight="1">
      <c r="A169" s="181"/>
      <c r="B169" s="900" t="s">
        <v>470</v>
      </c>
      <c r="C169" s="901"/>
      <c r="D169" s="422">
        <v>0.52323782</v>
      </c>
    </row>
    <row r="170" spans="1:4" ht="21" customHeight="1">
      <c r="A170" s="181"/>
      <c r="B170" s="900" t="s">
        <v>471</v>
      </c>
      <c r="C170" s="901"/>
      <c r="D170" s="421">
        <f>SUM(D168,-D169)</f>
        <v>0.2036662800000001</v>
      </c>
    </row>
    <row r="171" spans="1:4" ht="31.5" customHeight="1">
      <c r="A171" s="171">
        <v>64</v>
      </c>
      <c r="B171" s="900" t="s">
        <v>472</v>
      </c>
      <c r="C171" s="901"/>
      <c r="D171" s="423"/>
    </row>
    <row r="172" spans="1:4" ht="47.25" customHeight="1">
      <c r="A172" s="171"/>
      <c r="B172" s="900" t="s">
        <v>467</v>
      </c>
      <c r="C172" s="901"/>
      <c r="D172" s="422">
        <v>0.64808508</v>
      </c>
    </row>
    <row r="173" spans="1:4" ht="21" customHeight="1">
      <c r="A173" s="171"/>
      <c r="B173" s="900" t="s">
        <v>468</v>
      </c>
      <c r="C173" s="901"/>
      <c r="D173" s="422">
        <v>0.232794</v>
      </c>
    </row>
    <row r="174" spans="1:4" ht="21" customHeight="1">
      <c r="A174" s="171"/>
      <c r="B174" s="900" t="s">
        <v>469</v>
      </c>
      <c r="C174" s="901"/>
      <c r="D174" s="421">
        <f>SUM(D172,-D173)</f>
        <v>0.41529108</v>
      </c>
    </row>
    <row r="175" spans="1:4" ht="21" customHeight="1">
      <c r="A175" s="171"/>
      <c r="B175" s="900" t="s">
        <v>470</v>
      </c>
      <c r="C175" s="901"/>
      <c r="D175" s="422">
        <v>0.6315117</v>
      </c>
    </row>
    <row r="176" spans="1:4" ht="21" customHeight="1">
      <c r="A176" s="171"/>
      <c r="B176" s="900" t="s">
        <v>471</v>
      </c>
      <c r="C176" s="901"/>
      <c r="D176" s="421">
        <f>SUM(D174,-D175)</f>
        <v>-0.21622062000000003</v>
      </c>
    </row>
    <row r="177" spans="1:4" ht="31.5" customHeight="1">
      <c r="A177" s="171">
        <v>65</v>
      </c>
      <c r="B177" s="900" t="s">
        <v>473</v>
      </c>
      <c r="C177" s="901"/>
      <c r="D177" s="423"/>
    </row>
    <row r="178" spans="1:4" ht="45.75" customHeight="1">
      <c r="A178" s="171"/>
      <c r="B178" s="900" t="s">
        <v>474</v>
      </c>
      <c r="C178" s="901"/>
      <c r="D178" s="422">
        <v>0.810534</v>
      </c>
    </row>
    <row r="179" spans="1:4" ht="21" customHeight="1">
      <c r="A179" s="171"/>
      <c r="B179" s="900" t="s">
        <v>475</v>
      </c>
      <c r="C179" s="901"/>
      <c r="D179" s="422">
        <v>0</v>
      </c>
    </row>
    <row r="180" spans="1:4" ht="21" customHeight="1">
      <c r="A180" s="171"/>
      <c r="B180" s="900" t="s">
        <v>469</v>
      </c>
      <c r="C180" s="901"/>
      <c r="D180" s="421">
        <f>SUM(D178,-D179)</f>
        <v>0.810534</v>
      </c>
    </row>
    <row r="181" spans="1:4" ht="21" customHeight="1">
      <c r="A181" s="171"/>
      <c r="B181" s="900" t="s">
        <v>470</v>
      </c>
      <c r="C181" s="901"/>
      <c r="D181" s="422">
        <v>0.57774</v>
      </c>
    </row>
    <row r="182" spans="1:4" ht="21" customHeight="1">
      <c r="A182" s="171"/>
      <c r="B182" s="900" t="s">
        <v>471</v>
      </c>
      <c r="C182" s="901"/>
      <c r="D182" s="421">
        <f>SUM(D180,-D181)</f>
        <v>0.23279399999999995</v>
      </c>
    </row>
    <row r="183" spans="1:4" ht="21" customHeight="1">
      <c r="A183" s="171">
        <v>66</v>
      </c>
      <c r="B183" s="904" t="s">
        <v>476</v>
      </c>
      <c r="C183" s="905"/>
      <c r="D183" s="289">
        <f>SUM(D165,D171,D177)</f>
        <v>0</v>
      </c>
    </row>
    <row r="184" spans="1:4" ht="48" customHeight="1">
      <c r="A184" s="171">
        <v>67</v>
      </c>
      <c r="B184" s="900" t="s">
        <v>477</v>
      </c>
      <c r="C184" s="905"/>
      <c r="D184" s="424">
        <v>0.6621981</v>
      </c>
    </row>
    <row r="185" ht="12" customHeight="1">
      <c r="A185" s="255"/>
    </row>
    <row r="186" spans="1:4" ht="12" customHeight="1">
      <c r="A186" s="925" t="s">
        <v>399</v>
      </c>
      <c r="B186" s="925"/>
      <c r="C186" s="925"/>
      <c r="D186" s="320" t="s">
        <v>455</v>
      </c>
    </row>
    <row r="187" spans="1:4" ht="24" customHeight="1">
      <c r="A187" s="714" t="s">
        <v>478</v>
      </c>
      <c r="B187" s="714"/>
      <c r="C187" s="714"/>
      <c r="D187" s="714"/>
    </row>
    <row r="188" spans="1:4" ht="69" customHeight="1">
      <c r="A188" s="743" t="s">
        <v>479</v>
      </c>
      <c r="B188" s="906"/>
      <c r="C188" s="906"/>
      <c r="D188" s="906"/>
    </row>
    <row r="189" spans="1:4" ht="29.25" customHeight="1">
      <c r="A189" s="262" t="s">
        <v>104</v>
      </c>
      <c r="B189" s="773" t="s">
        <v>480</v>
      </c>
      <c r="C189" s="737"/>
      <c r="D189" s="149" t="s">
        <v>106</v>
      </c>
    </row>
    <row r="190" spans="1:4" ht="33.75" customHeight="1">
      <c r="A190" s="171">
        <v>68</v>
      </c>
      <c r="B190" s="900" t="s">
        <v>481</v>
      </c>
      <c r="C190" s="901"/>
      <c r="D190" s="425">
        <f>SUM(D108)</f>
        <v>0.4386994791159473</v>
      </c>
    </row>
    <row r="191" spans="1:4" ht="34.5" customHeight="1">
      <c r="A191" s="171">
        <v>69</v>
      </c>
      <c r="B191" s="900" t="s">
        <v>482</v>
      </c>
      <c r="C191" s="901"/>
      <c r="D191" s="426">
        <f>SUM(D55)</f>
        <v>653962237</v>
      </c>
    </row>
    <row r="192" spans="1:4" ht="33" customHeight="1">
      <c r="A192" s="171">
        <v>70</v>
      </c>
      <c r="B192" s="903" t="s">
        <v>483</v>
      </c>
      <c r="C192" s="901"/>
      <c r="D192" s="427">
        <f>SUM(500000/D191)*100</f>
        <v>0.07645701413795855</v>
      </c>
    </row>
    <row r="193" spans="1:4" ht="21.75" customHeight="1">
      <c r="A193" s="171">
        <v>71</v>
      </c>
      <c r="B193" s="900" t="s">
        <v>484</v>
      </c>
      <c r="C193" s="901"/>
      <c r="D193" s="428">
        <f>SUM(D134)</f>
        <v>0</v>
      </c>
    </row>
    <row r="194" spans="1:4" ht="22.5" customHeight="1">
      <c r="A194" s="171">
        <v>72</v>
      </c>
      <c r="B194" s="903" t="s">
        <v>485</v>
      </c>
      <c r="C194" s="901"/>
      <c r="D194" s="428">
        <f>SUM(D190,D192,D193)</f>
        <v>0.5151564932539059</v>
      </c>
    </row>
    <row r="195" spans="1:4" ht="15" customHeight="1">
      <c r="A195" s="928"/>
      <c r="B195" s="928"/>
      <c r="C195" s="928"/>
      <c r="D195" s="928"/>
    </row>
    <row r="196" spans="1:4" ht="24" customHeight="1">
      <c r="A196" s="674" t="s">
        <v>486</v>
      </c>
      <c r="B196" s="674"/>
      <c r="C196" s="674"/>
      <c r="D196" s="674"/>
    </row>
    <row r="197" spans="1:4" ht="12" customHeight="1">
      <c r="A197" s="927"/>
      <c r="B197" s="927"/>
      <c r="C197" s="927"/>
      <c r="D197" s="927"/>
    </row>
    <row r="198" spans="1:4" ht="254.25" customHeight="1">
      <c r="A198" s="663" t="s">
        <v>487</v>
      </c>
      <c r="B198" s="800"/>
      <c r="C198" s="800"/>
      <c r="D198" s="800"/>
    </row>
    <row r="199" spans="1:4" ht="24" customHeight="1">
      <c r="A199" s="262" t="s">
        <v>104</v>
      </c>
      <c r="B199" s="773" t="s">
        <v>488</v>
      </c>
      <c r="C199" s="737"/>
      <c r="D199" s="149" t="s">
        <v>106</v>
      </c>
    </row>
    <row r="200" spans="1:4" ht="22.5" customHeight="1">
      <c r="A200" s="296">
        <v>73</v>
      </c>
      <c r="B200" s="923" t="s">
        <v>489</v>
      </c>
      <c r="C200" s="924"/>
      <c r="D200" s="429">
        <f>SUM(D14)</f>
        <v>0.5232378</v>
      </c>
    </row>
    <row r="201" spans="1:4" ht="260.25" customHeight="1">
      <c r="A201" s="296">
        <v>74</v>
      </c>
      <c r="B201" s="923" t="s">
        <v>490</v>
      </c>
      <c r="C201" s="924"/>
      <c r="D201" s="430">
        <f>SUM(D197,D199,D200)</f>
        <v>0.5232378</v>
      </c>
    </row>
    <row r="202" spans="1:4" ht="22.5" customHeight="1">
      <c r="A202" s="296">
        <v>75</v>
      </c>
      <c r="B202" s="926" t="s">
        <v>491</v>
      </c>
      <c r="C202" s="924"/>
      <c r="D202" s="429">
        <f>SUM(D201-D200)</f>
        <v>0</v>
      </c>
    </row>
    <row r="203" spans="1:4" ht="30.75" customHeight="1">
      <c r="A203" s="296">
        <v>76</v>
      </c>
      <c r="B203" s="908" t="s">
        <v>492</v>
      </c>
      <c r="C203" s="908"/>
      <c r="D203" s="431">
        <f>SUM(D38)</f>
        <v>544898411</v>
      </c>
    </row>
    <row r="204" spans="1:4" ht="22.5" customHeight="1">
      <c r="A204" s="296">
        <v>77</v>
      </c>
      <c r="B204" s="907" t="s">
        <v>493</v>
      </c>
      <c r="C204" s="907"/>
      <c r="D204" s="432">
        <f>SUM(D202*D203)/100</f>
        <v>0</v>
      </c>
    </row>
    <row r="205" spans="1:4" ht="33" customHeight="1">
      <c r="A205" s="296">
        <v>78</v>
      </c>
      <c r="B205" s="908" t="s">
        <v>494</v>
      </c>
      <c r="C205" s="908"/>
      <c r="D205" s="431">
        <f>SUM(D59)</f>
        <v>650313452</v>
      </c>
    </row>
    <row r="206" spans="1:4" ht="22.5" customHeight="1">
      <c r="A206" s="296">
        <v>79</v>
      </c>
      <c r="B206" s="907" t="s">
        <v>495</v>
      </c>
      <c r="C206" s="907"/>
      <c r="D206" s="433">
        <f>SUM(D204/D205)*100</f>
        <v>0</v>
      </c>
    </row>
    <row r="207" spans="1:4" ht="63" customHeight="1">
      <c r="A207" s="296">
        <v>80</v>
      </c>
      <c r="B207" s="908" t="s">
        <v>496</v>
      </c>
      <c r="C207" s="907"/>
      <c r="D207" s="434">
        <v>0</v>
      </c>
    </row>
    <row r="208" ht="22.5" customHeight="1">
      <c r="A208" s="255"/>
    </row>
    <row r="209" spans="1:4" ht="24" customHeight="1">
      <c r="A209" s="674" t="s">
        <v>497</v>
      </c>
      <c r="B209" s="674"/>
      <c r="C209" s="674"/>
      <c r="D209" s="674"/>
    </row>
    <row r="210" ht="12" customHeight="1">
      <c r="A210" s="255"/>
    </row>
    <row r="211" spans="1:3" ht="15">
      <c r="A211" s="740" t="s">
        <v>189</v>
      </c>
      <c r="B211" s="740"/>
      <c r="C211" s="740"/>
    </row>
    <row r="212" spans="2:3" ht="15">
      <c r="B212" s="740"/>
      <c r="C212" s="740"/>
    </row>
    <row r="213" spans="1:4" ht="33.75" customHeight="1">
      <c r="A213" s="161"/>
      <c r="B213" s="741" t="s">
        <v>498</v>
      </c>
      <c r="C213" s="741"/>
      <c r="D213" s="435">
        <v>0.6393935</v>
      </c>
    </row>
    <row r="214" spans="1:4" ht="15.75">
      <c r="A214" s="161"/>
      <c r="B214" s="436" t="s">
        <v>322</v>
      </c>
      <c r="C214" s="437">
        <v>27</v>
      </c>
      <c r="D214" s="163"/>
    </row>
    <row r="215" spans="1:4" ht="69.75" customHeight="1">
      <c r="A215" s="161"/>
      <c r="B215" s="741" t="s">
        <v>499</v>
      </c>
      <c r="C215" s="741"/>
      <c r="D215" s="435">
        <v>0.6621981</v>
      </c>
    </row>
    <row r="216" spans="1:4" ht="15.75">
      <c r="A216" s="161"/>
      <c r="B216" s="163" t="s">
        <v>322</v>
      </c>
      <c r="C216" s="438">
        <v>50</v>
      </c>
      <c r="D216" s="163"/>
    </row>
    <row r="217" spans="1:4" ht="15.75">
      <c r="A217" s="161"/>
      <c r="B217" s="740" t="s">
        <v>500</v>
      </c>
      <c r="C217" s="740"/>
      <c r="D217" s="439">
        <v>0.7162795</v>
      </c>
    </row>
    <row r="218" spans="1:4" ht="15">
      <c r="A218" s="161"/>
      <c r="B218" s="161"/>
      <c r="C218" s="161"/>
      <c r="D218" s="163"/>
    </row>
    <row r="219" spans="1:4" ht="29.25" customHeight="1">
      <c r="A219" s="714" t="s">
        <v>501</v>
      </c>
      <c r="B219" s="714"/>
      <c r="C219" s="714"/>
      <c r="D219" s="714"/>
    </row>
    <row r="220" spans="1:4" ht="12" customHeight="1">
      <c r="A220" s="161"/>
      <c r="B220" s="161"/>
      <c r="C220" s="161"/>
      <c r="D220" s="163"/>
    </row>
    <row r="221" spans="1:4" ht="65.25" customHeight="1">
      <c r="A221" s="741" t="s">
        <v>502</v>
      </c>
      <c r="B221" s="740"/>
      <c r="C221" s="740"/>
      <c r="D221" s="740"/>
    </row>
    <row r="222" spans="1:4" ht="15">
      <c r="A222" s="161"/>
      <c r="B222" s="161"/>
      <c r="C222" s="161"/>
      <c r="D222" s="163"/>
    </row>
    <row r="223" spans="1:4" ht="15">
      <c r="A223" s="650" t="s">
        <v>196</v>
      </c>
      <c r="B223" s="731"/>
      <c r="C223" s="161"/>
      <c r="D223" s="163"/>
    </row>
    <row r="224" spans="1:4" ht="15">
      <c r="A224" s="650"/>
      <c r="B224" s="732"/>
      <c r="C224" s="161"/>
      <c r="D224" s="163"/>
    </row>
    <row r="225" spans="1:4" ht="15">
      <c r="A225" s="161"/>
      <c r="B225" s="161" t="s">
        <v>503</v>
      </c>
      <c r="C225" s="161"/>
      <c r="D225" s="163"/>
    </row>
    <row r="226" spans="1:4" ht="15">
      <c r="A226" s="650" t="s">
        <v>198</v>
      </c>
      <c r="B226" s="731"/>
      <c r="C226" s="161"/>
      <c r="D226" s="163"/>
    </row>
    <row r="227" spans="1:4" ht="15">
      <c r="A227" s="650"/>
      <c r="B227" s="732"/>
      <c r="C227" s="161"/>
      <c r="D227" s="311"/>
    </row>
    <row r="228" spans="1:4" ht="15">
      <c r="A228" s="161"/>
      <c r="B228" s="161" t="s">
        <v>504</v>
      </c>
      <c r="C228" s="161"/>
      <c r="D228" s="161" t="s">
        <v>200</v>
      </c>
    </row>
    <row r="229" spans="1:4" ht="15">
      <c r="A229" s="161"/>
      <c r="B229" s="161"/>
      <c r="C229" s="161"/>
      <c r="D229" s="163"/>
    </row>
    <row r="230" spans="1:4" ht="15">
      <c r="A230" s="161"/>
      <c r="B230" s="161"/>
      <c r="C230" s="161"/>
      <c r="D230" s="163"/>
    </row>
    <row r="231" spans="1:4" ht="15.75">
      <c r="A231" s="738" t="s">
        <v>505</v>
      </c>
      <c r="B231" s="738"/>
      <c r="C231" s="738"/>
      <c r="D231" s="163"/>
    </row>
    <row r="232" spans="1:4" ht="15">
      <c r="A232" s="739" t="s">
        <v>506</v>
      </c>
      <c r="B232" s="739"/>
      <c r="C232" s="161"/>
      <c r="D232" s="163"/>
    </row>
  </sheetData>
  <sheetProtection password="CCA6" sheet="1" selectLockedCells="1"/>
  <mergeCells count="182">
    <mergeCell ref="B180:C180"/>
    <mergeCell ref="B181:C181"/>
    <mergeCell ref="B182:C182"/>
    <mergeCell ref="B173:C173"/>
    <mergeCell ref="B174:C174"/>
    <mergeCell ref="B175:C175"/>
    <mergeCell ref="B176:C176"/>
    <mergeCell ref="B178:C178"/>
    <mergeCell ref="B179:C179"/>
    <mergeCell ref="B166:C166"/>
    <mergeCell ref="B167:C167"/>
    <mergeCell ref="B168:C168"/>
    <mergeCell ref="B169:C169"/>
    <mergeCell ref="B170:C170"/>
    <mergeCell ref="B172:C172"/>
    <mergeCell ref="B202:C202"/>
    <mergeCell ref="A197:D197"/>
    <mergeCell ref="A195:D195"/>
    <mergeCell ref="B203:C203"/>
    <mergeCell ref="B204:C204"/>
    <mergeCell ref="B205:C205"/>
    <mergeCell ref="B136:C136"/>
    <mergeCell ref="A196:D196"/>
    <mergeCell ref="A198:D198"/>
    <mergeCell ref="B199:C199"/>
    <mergeCell ref="B200:C200"/>
    <mergeCell ref="B201:C201"/>
    <mergeCell ref="B190:C190"/>
    <mergeCell ref="B177:C177"/>
    <mergeCell ref="A186:C186"/>
    <mergeCell ref="B192:C192"/>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93:C193"/>
    <mergeCell ref="B194:C194"/>
    <mergeCell ref="B183:C183"/>
    <mergeCell ref="A209:D209"/>
    <mergeCell ref="B184:C184"/>
    <mergeCell ref="A187:D187"/>
    <mergeCell ref="A188:D188"/>
    <mergeCell ref="B189:C189"/>
    <mergeCell ref="B206:C206"/>
    <mergeCell ref="B207:C207"/>
    <mergeCell ref="B146:C146"/>
    <mergeCell ref="B191:C191"/>
    <mergeCell ref="B147:C147"/>
    <mergeCell ref="B148:C148"/>
    <mergeCell ref="A163:D163"/>
    <mergeCell ref="B164:C164"/>
    <mergeCell ref="B165:C165"/>
    <mergeCell ref="B171:C171"/>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32:B232"/>
    <mergeCell ref="B217:C217"/>
    <mergeCell ref="A219:D219"/>
    <mergeCell ref="A221:D221"/>
    <mergeCell ref="B158:C158"/>
    <mergeCell ref="B213:C213"/>
    <mergeCell ref="B212:C212"/>
    <mergeCell ref="A231:C231"/>
    <mergeCell ref="A223:A224"/>
    <mergeCell ref="B215:C215"/>
    <mergeCell ref="A6:D6"/>
    <mergeCell ref="A226:A227"/>
    <mergeCell ref="B226:B227"/>
    <mergeCell ref="A24:C24"/>
    <mergeCell ref="B77:C77"/>
    <mergeCell ref="B10:C10"/>
    <mergeCell ref="B137:C137"/>
    <mergeCell ref="B132:C132"/>
    <mergeCell ref="B160:C160"/>
    <mergeCell ref="A9:D9"/>
    <mergeCell ref="B223:B224"/>
    <mergeCell ref="D19:D21"/>
    <mergeCell ref="B40:C40"/>
    <mergeCell ref="B41:C41"/>
    <mergeCell ref="B42:C42"/>
    <mergeCell ref="B151:C151"/>
    <mergeCell ref="B49:C49"/>
    <mergeCell ref="B61:C61"/>
    <mergeCell ref="A155:D155"/>
    <mergeCell ref="A211:C211"/>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25" top="0.75" bottom="0.75" header="0.3" footer="0.3"/>
  <pageSetup errors="blank" fitToHeight="0" fitToWidth="1" horizontalDpi="600" verticalDpi="600" orientation="portrait" scale="64" r:id="rId3"/>
  <headerFooter>
    <oddHeader>&amp;L&amp;D   &amp;T&amp;R&amp;P</oddHeader>
  </headerFooter>
  <rowBreaks count="8" manualBreakCount="8">
    <brk id="27" max="255" man="1"/>
    <brk id="47" max="255" man="1"/>
    <brk id="64" max="255" man="1"/>
    <brk id="87" max="255" man="1"/>
    <brk id="113" max="255" man="1"/>
    <brk id="138" max="255" man="1"/>
    <brk id="160" max="255" man="1"/>
    <brk id="198" max="255" man="1"/>
  </rowBreaks>
  <legacyDrawing r:id="rId2"/>
</worksheet>
</file>

<file path=xl/worksheets/sheet5.xml><?xml version="1.0" encoding="utf-8"?>
<worksheet xmlns="http://schemas.openxmlformats.org/spreadsheetml/2006/main" xmlns:r="http://schemas.openxmlformats.org/officeDocument/2006/relationships">
  <dimension ref="A1:M47"/>
  <sheetViews>
    <sheetView zoomScalePageLayoutView="0" workbookViewId="0" topLeftCell="A1">
      <selection activeCell="D44" sqref="D44"/>
    </sheetView>
  </sheetViews>
  <sheetFormatPr defaultColWidth="9.33203125" defaultRowHeight="12.75"/>
  <cols>
    <col min="1" max="1" width="9.33203125" style="0" customWidth="1"/>
    <col min="2" max="2" width="90.66015625" style="0" customWidth="1"/>
    <col min="3" max="3" width="21" style="0" customWidth="1"/>
    <col min="4" max="4" width="36.33203125" style="168" customWidth="1"/>
    <col min="5" max="5" width="14.66015625" style="0" customWidth="1"/>
  </cols>
  <sheetData>
    <row r="1" spans="1:4" ht="18" customHeight="1">
      <c r="A1" s="671" t="s">
        <v>94</v>
      </c>
      <c r="B1" s="671"/>
      <c r="C1" s="671"/>
      <c r="D1" s="57" t="s">
        <v>507</v>
      </c>
    </row>
    <row r="2" spans="1:13" ht="27" customHeight="1">
      <c r="A2" s="701" t="s">
        <v>508</v>
      </c>
      <c r="B2" s="701"/>
      <c r="C2" s="701"/>
      <c r="D2" s="169" t="s">
        <v>327</v>
      </c>
      <c r="E2" s="4"/>
      <c r="F2" s="4"/>
      <c r="G2" s="4"/>
      <c r="H2" s="4"/>
      <c r="I2" s="4"/>
      <c r="J2" s="4"/>
      <c r="K2" s="4"/>
      <c r="L2" s="4"/>
      <c r="M2" s="4"/>
    </row>
    <row r="3" spans="1:13" s="2" customFormat="1" ht="20.25">
      <c r="A3" s="59" t="s">
        <v>509</v>
      </c>
      <c r="B3" s="59"/>
      <c r="C3" s="59"/>
      <c r="D3" s="440"/>
      <c r="E3" s="441"/>
      <c r="F3" s="441"/>
      <c r="G3" s="441"/>
      <c r="H3" s="441"/>
      <c r="I3" s="441"/>
      <c r="J3" s="441"/>
      <c r="K3" s="441"/>
      <c r="L3" s="441"/>
      <c r="M3" s="441"/>
    </row>
    <row r="4" spans="1:11" ht="20.25">
      <c r="A4" s="693" t="s">
        <v>510</v>
      </c>
      <c r="B4" s="693"/>
      <c r="C4" s="693"/>
      <c r="D4" s="693"/>
      <c r="E4" s="4"/>
      <c r="F4" s="4"/>
      <c r="G4" s="4"/>
      <c r="H4" s="4"/>
      <c r="I4" s="4"/>
      <c r="J4" s="4"/>
      <c r="K4" s="4"/>
    </row>
    <row r="5" spans="1:13" ht="15.75" customHeight="1">
      <c r="A5" s="929" t="s">
        <v>511</v>
      </c>
      <c r="B5" s="929"/>
      <c r="C5" s="929"/>
      <c r="D5" s="929"/>
      <c r="E5" s="4"/>
      <c r="F5" s="4"/>
      <c r="G5" s="4"/>
      <c r="H5" s="4"/>
      <c r="I5" s="4"/>
      <c r="J5" s="4"/>
      <c r="K5" s="4"/>
      <c r="L5" s="4"/>
      <c r="M5" s="4"/>
    </row>
    <row r="6" spans="1:13" ht="237" customHeight="1">
      <c r="A6" s="828" t="s">
        <v>512</v>
      </c>
      <c r="B6" s="705"/>
      <c r="C6" s="705"/>
      <c r="D6" s="705"/>
      <c r="E6" s="4"/>
      <c r="F6" s="4"/>
      <c r="G6" s="4"/>
      <c r="H6" s="4"/>
      <c r="I6" s="4"/>
      <c r="J6" s="4"/>
      <c r="K6" s="4"/>
      <c r="L6" s="4"/>
      <c r="M6" s="4"/>
    </row>
    <row r="7" spans="1:13" ht="15.75">
      <c r="A7" s="714" t="s">
        <v>513</v>
      </c>
      <c r="B7" s="714"/>
      <c r="C7" s="714"/>
      <c r="D7" s="714"/>
      <c r="E7" s="4"/>
      <c r="F7" s="4"/>
      <c r="G7" s="4"/>
      <c r="H7" s="4"/>
      <c r="I7" s="4"/>
      <c r="J7" s="4"/>
      <c r="K7" s="4"/>
      <c r="L7" s="4"/>
      <c r="M7" s="4"/>
    </row>
    <row r="8" spans="1:13" ht="29.25" customHeight="1">
      <c r="A8" s="105" t="s">
        <v>104</v>
      </c>
      <c r="B8" s="661" t="s">
        <v>488</v>
      </c>
      <c r="C8" s="662"/>
      <c r="D8" s="105" t="s">
        <v>106</v>
      </c>
      <c r="E8" s="4"/>
      <c r="F8" s="4"/>
      <c r="G8" s="4"/>
      <c r="H8" s="4"/>
      <c r="I8" s="4"/>
      <c r="J8" s="4"/>
      <c r="K8" s="4"/>
      <c r="L8" s="4"/>
      <c r="M8" s="4"/>
    </row>
    <row r="9" spans="1:13" ht="110.25" customHeight="1">
      <c r="A9" s="171">
        <v>1</v>
      </c>
      <c r="B9" s="787" t="s">
        <v>514</v>
      </c>
      <c r="C9" s="788"/>
      <c r="D9" s="442"/>
      <c r="E9" s="4"/>
      <c r="F9" s="4"/>
      <c r="G9" s="4"/>
      <c r="H9" s="4"/>
      <c r="I9" s="4"/>
      <c r="J9" s="4"/>
      <c r="L9" s="4"/>
      <c r="M9" s="4"/>
    </row>
    <row r="10" spans="1:13" ht="15.75" customHeight="1">
      <c r="A10" s="714" t="s">
        <v>515</v>
      </c>
      <c r="B10" s="714"/>
      <c r="C10" s="714"/>
      <c r="D10" s="714"/>
      <c r="E10" s="4"/>
      <c r="F10" s="4"/>
      <c r="G10" s="4"/>
      <c r="H10" s="4"/>
      <c r="I10" s="4"/>
      <c r="J10" s="4"/>
      <c r="L10" s="4"/>
      <c r="M10" s="4"/>
    </row>
    <row r="11" spans="1:13" ht="29.25" customHeight="1">
      <c r="A11" s="105" t="s">
        <v>104</v>
      </c>
      <c r="B11" s="661" t="s">
        <v>488</v>
      </c>
      <c r="C11" s="662"/>
      <c r="D11" s="105" t="s">
        <v>106</v>
      </c>
      <c r="E11" s="4"/>
      <c r="F11" s="4"/>
      <c r="G11" s="4"/>
      <c r="H11" s="4"/>
      <c r="I11" s="4"/>
      <c r="J11" s="4"/>
      <c r="L11" s="4"/>
      <c r="M11" s="4"/>
    </row>
    <row r="12" spans="1:13" ht="109.5" customHeight="1">
      <c r="A12" s="171">
        <v>1</v>
      </c>
      <c r="B12" s="935" t="s">
        <v>516</v>
      </c>
      <c r="C12" s="936"/>
      <c r="D12" s="443"/>
      <c r="E12" s="4"/>
      <c r="F12" s="4"/>
      <c r="G12" s="4"/>
      <c r="H12" s="4"/>
      <c r="I12" s="4"/>
      <c r="J12" s="4"/>
      <c r="L12" s="4"/>
      <c r="M12" s="4"/>
    </row>
    <row r="13" spans="1:13" ht="36" customHeight="1">
      <c r="A13" s="171">
        <v>2</v>
      </c>
      <c r="B13" s="769" t="s">
        <v>517</v>
      </c>
      <c r="C13" s="770"/>
      <c r="D13" s="442"/>
      <c r="E13" s="4"/>
      <c r="F13" s="4"/>
      <c r="G13" s="4"/>
      <c r="H13" s="4"/>
      <c r="I13" s="4"/>
      <c r="J13" s="4"/>
      <c r="L13" s="4"/>
      <c r="M13" s="4"/>
    </row>
    <row r="14" spans="1:13" ht="21" customHeight="1">
      <c r="A14" s="171">
        <v>3</v>
      </c>
      <c r="B14" s="872" t="s">
        <v>518</v>
      </c>
      <c r="C14" s="822"/>
      <c r="D14" s="173">
        <f>SUM(D12*D13)/100</f>
        <v>0</v>
      </c>
      <c r="E14" s="4"/>
      <c r="F14" s="4"/>
      <c r="G14" s="4"/>
      <c r="H14" s="4"/>
      <c r="I14" s="4"/>
      <c r="J14" s="4"/>
      <c r="L14" s="4"/>
      <c r="M14" s="4"/>
    </row>
    <row r="15" spans="1:13" ht="142.5" customHeight="1">
      <c r="A15" s="174">
        <v>4</v>
      </c>
      <c r="B15" s="787" t="s">
        <v>519</v>
      </c>
      <c r="C15" s="819"/>
      <c r="D15" s="444"/>
      <c r="E15" s="4"/>
      <c r="F15" s="4"/>
      <c r="G15" s="4"/>
      <c r="H15" s="4"/>
      <c r="I15" s="4"/>
      <c r="J15" s="4"/>
      <c r="L15" s="4"/>
      <c r="M15" s="4"/>
    </row>
    <row r="16" spans="1:13" ht="15.75" customHeight="1">
      <c r="A16" s="714" t="s">
        <v>520</v>
      </c>
      <c r="B16" s="714"/>
      <c r="C16" s="714"/>
      <c r="D16" s="714"/>
      <c r="E16" s="4"/>
      <c r="F16" s="4"/>
      <c r="G16" s="4"/>
      <c r="H16" s="4"/>
      <c r="I16" s="4"/>
      <c r="J16" s="4"/>
      <c r="L16" s="4"/>
      <c r="M16" s="4"/>
    </row>
    <row r="17" spans="1:13" ht="31.5" customHeight="1">
      <c r="A17" s="105" t="s">
        <v>104</v>
      </c>
      <c r="B17" s="661" t="s">
        <v>488</v>
      </c>
      <c r="C17" s="662"/>
      <c r="D17" s="105" t="s">
        <v>106</v>
      </c>
      <c r="E17" s="4"/>
      <c r="F17" s="4"/>
      <c r="G17" s="4"/>
      <c r="H17" s="4"/>
      <c r="I17" s="4"/>
      <c r="J17" s="4"/>
      <c r="L17" s="4"/>
      <c r="M17" s="4"/>
    </row>
    <row r="18" spans="1:13" ht="109.5" customHeight="1">
      <c r="A18" s="171">
        <v>1</v>
      </c>
      <c r="B18" s="935" t="s">
        <v>516</v>
      </c>
      <c r="C18" s="936"/>
      <c r="D18" s="443"/>
      <c r="E18" s="4"/>
      <c r="F18" s="4"/>
      <c r="G18" s="4"/>
      <c r="H18" s="4"/>
      <c r="I18" s="4"/>
      <c r="J18" s="4"/>
      <c r="L18" s="4"/>
      <c r="M18" s="4"/>
    </row>
    <row r="19" spans="1:13" ht="36" customHeight="1">
      <c r="A19" s="171">
        <v>2</v>
      </c>
      <c r="B19" s="769" t="s">
        <v>517</v>
      </c>
      <c r="C19" s="770"/>
      <c r="D19" s="442"/>
      <c r="E19" s="4"/>
      <c r="F19" s="4"/>
      <c r="G19" s="4"/>
      <c r="H19" s="4"/>
      <c r="I19" s="4"/>
      <c r="J19" s="4"/>
      <c r="L19" s="4"/>
      <c r="M19" s="4"/>
    </row>
    <row r="20" spans="1:13" ht="21" customHeight="1">
      <c r="A20" s="171">
        <v>3</v>
      </c>
      <c r="B20" s="872" t="s">
        <v>518</v>
      </c>
      <c r="C20" s="822"/>
      <c r="D20" s="173">
        <f>SUM(D18*D19)/100</f>
        <v>0</v>
      </c>
      <c r="E20" s="4"/>
      <c r="F20" s="4"/>
      <c r="G20" s="4"/>
      <c r="H20" s="4"/>
      <c r="I20" s="4"/>
      <c r="J20" s="4"/>
      <c r="L20" s="4"/>
      <c r="M20" s="4"/>
    </row>
    <row r="21" spans="1:13" ht="142.5" customHeight="1">
      <c r="A21" s="174">
        <v>4</v>
      </c>
      <c r="B21" s="787" t="s">
        <v>519</v>
      </c>
      <c r="C21" s="819"/>
      <c r="D21" s="444"/>
      <c r="E21" s="4"/>
      <c r="F21" s="4"/>
      <c r="G21" s="4"/>
      <c r="H21" s="4"/>
      <c r="I21" s="4"/>
      <c r="J21" s="4"/>
      <c r="L21" s="4"/>
      <c r="M21" s="4"/>
    </row>
    <row r="22" spans="1:13" ht="32.25" customHeight="1">
      <c r="A22" s="174">
        <v>5</v>
      </c>
      <c r="B22" s="851" t="s">
        <v>521</v>
      </c>
      <c r="C22" s="852"/>
      <c r="D22" s="445"/>
      <c r="E22" s="4"/>
      <c r="F22" s="4"/>
      <c r="G22" s="4"/>
      <c r="H22" s="4"/>
      <c r="I22" s="4"/>
      <c r="J22" s="4"/>
      <c r="L22" s="4"/>
      <c r="M22" s="4"/>
    </row>
    <row r="23" spans="1:13" ht="15.75" customHeight="1">
      <c r="A23" s="171">
        <v>6</v>
      </c>
      <c r="B23" s="778" t="s">
        <v>522</v>
      </c>
      <c r="C23" s="779"/>
      <c r="D23" s="348">
        <f>SUM(D21*D22)/100</f>
        <v>0</v>
      </c>
      <c r="E23" s="4"/>
      <c r="F23" s="4"/>
      <c r="G23" s="4"/>
      <c r="H23" s="4"/>
      <c r="I23" s="4"/>
      <c r="J23" s="4"/>
      <c r="L23" s="4"/>
      <c r="M23" s="4"/>
    </row>
    <row r="24" spans="1:13" ht="142.5" customHeight="1">
      <c r="A24" s="181">
        <v>7</v>
      </c>
      <c r="B24" s="783" t="s">
        <v>523</v>
      </c>
      <c r="C24" s="934"/>
      <c r="D24" s="446"/>
      <c r="E24" s="4"/>
      <c r="F24" s="4"/>
      <c r="G24" s="4"/>
      <c r="H24" s="4"/>
      <c r="I24" s="4"/>
      <c r="J24" s="4"/>
      <c r="L24" s="4"/>
      <c r="M24" s="4"/>
    </row>
    <row r="25" spans="1:13" ht="18" customHeight="1">
      <c r="A25" s="447"/>
      <c r="B25" s="447"/>
      <c r="C25" s="447"/>
      <c r="D25" s="448"/>
      <c r="E25" s="4"/>
      <c r="F25" s="4"/>
      <c r="G25" s="4"/>
      <c r="H25" s="4"/>
      <c r="I25" s="4"/>
      <c r="J25" s="4"/>
      <c r="L25" s="4"/>
      <c r="M25" s="4"/>
    </row>
    <row r="26" spans="1:13" ht="15.75">
      <c r="A26" s="937" t="s">
        <v>524</v>
      </c>
      <c r="B26" s="938"/>
      <c r="C26" s="938"/>
      <c r="D26" s="939"/>
      <c r="E26" s="4"/>
      <c r="F26" s="4"/>
      <c r="G26" s="4"/>
      <c r="H26" s="4"/>
      <c r="I26" s="4"/>
      <c r="J26" s="4"/>
      <c r="L26" s="4"/>
      <c r="M26" s="4"/>
    </row>
    <row r="27" spans="1:13" ht="18" customHeight="1">
      <c r="A27" s="449"/>
      <c r="B27" s="449"/>
      <c r="C27" s="449"/>
      <c r="D27" s="448"/>
      <c r="E27" s="4"/>
      <c r="F27" s="4"/>
      <c r="G27" s="4"/>
      <c r="H27" s="4"/>
      <c r="I27" s="4"/>
      <c r="J27" s="4"/>
      <c r="L27" s="4"/>
      <c r="M27" s="4"/>
    </row>
    <row r="28" spans="1:13" ht="29.25" customHeight="1">
      <c r="A28" s="105" t="s">
        <v>104</v>
      </c>
      <c r="B28" s="661" t="s">
        <v>488</v>
      </c>
      <c r="C28" s="662"/>
      <c r="D28" s="105" t="s">
        <v>106</v>
      </c>
      <c r="E28" s="4"/>
      <c r="F28" s="4"/>
      <c r="G28" s="4"/>
      <c r="H28" s="4"/>
      <c r="I28" s="4"/>
      <c r="J28" s="4"/>
      <c r="L28" s="4"/>
      <c r="M28" s="4"/>
    </row>
    <row r="29" spans="1:13" ht="109.5" customHeight="1">
      <c r="A29" s="171">
        <v>1</v>
      </c>
      <c r="B29" s="935" t="s">
        <v>516</v>
      </c>
      <c r="C29" s="936"/>
      <c r="D29" s="444"/>
      <c r="E29" s="4"/>
      <c r="F29" s="4"/>
      <c r="G29" s="4"/>
      <c r="H29" s="4"/>
      <c r="I29" s="4"/>
      <c r="J29" s="4"/>
      <c r="L29" s="4"/>
      <c r="M29" s="4"/>
    </row>
    <row r="30" spans="1:13" ht="36" customHeight="1">
      <c r="A30" s="171">
        <v>2</v>
      </c>
      <c r="B30" s="769" t="s">
        <v>517</v>
      </c>
      <c r="C30" s="770"/>
      <c r="D30" s="442"/>
      <c r="E30" s="4"/>
      <c r="F30" s="4"/>
      <c r="G30" s="4"/>
      <c r="H30" s="4"/>
      <c r="I30" s="4"/>
      <c r="J30" s="4"/>
      <c r="L30" s="4"/>
      <c r="M30" s="4"/>
    </row>
    <row r="31" spans="1:13" ht="21" customHeight="1">
      <c r="A31" s="171">
        <v>3</v>
      </c>
      <c r="B31" s="872" t="s">
        <v>518</v>
      </c>
      <c r="C31" s="822"/>
      <c r="D31" s="173">
        <f>SUM(D29*D30)/100</f>
        <v>0</v>
      </c>
      <c r="E31" s="4"/>
      <c r="F31" s="4"/>
      <c r="G31" s="4"/>
      <c r="H31" s="4"/>
      <c r="I31" s="4"/>
      <c r="J31" s="4"/>
      <c r="L31" s="4"/>
      <c r="M31" s="4"/>
    </row>
    <row r="32" spans="1:13" ht="142.5" customHeight="1">
      <c r="A32" s="174">
        <v>4</v>
      </c>
      <c r="B32" s="787" t="s">
        <v>519</v>
      </c>
      <c r="C32" s="819"/>
      <c r="D32" s="444"/>
      <c r="E32" s="4"/>
      <c r="F32" s="4"/>
      <c r="G32" s="4"/>
      <c r="H32" s="4"/>
      <c r="I32" s="4"/>
      <c r="J32" s="4"/>
      <c r="L32" s="4"/>
      <c r="M32" s="4"/>
    </row>
    <row r="33" spans="1:13" ht="32.25" customHeight="1">
      <c r="A33" s="174">
        <v>5</v>
      </c>
      <c r="B33" s="851" t="s">
        <v>521</v>
      </c>
      <c r="C33" s="852"/>
      <c r="D33" s="445"/>
      <c r="E33" s="4"/>
      <c r="F33" s="4"/>
      <c r="G33" s="4"/>
      <c r="H33" s="4"/>
      <c r="I33" s="4"/>
      <c r="J33" s="4"/>
      <c r="L33" s="4"/>
      <c r="M33" s="4"/>
    </row>
    <row r="34" spans="1:13" ht="15.75" customHeight="1">
      <c r="A34" s="171">
        <v>6</v>
      </c>
      <c r="B34" s="778" t="s">
        <v>522</v>
      </c>
      <c r="C34" s="779"/>
      <c r="D34" s="173">
        <f>SUM(D32*D33)/100</f>
        <v>0</v>
      </c>
      <c r="E34" s="4"/>
      <c r="F34" s="4"/>
      <c r="G34" s="4"/>
      <c r="H34" s="4"/>
      <c r="I34" s="4"/>
      <c r="J34" s="4"/>
      <c r="L34" s="4"/>
      <c r="M34" s="4"/>
    </row>
    <row r="35" spans="1:13" ht="18" customHeight="1">
      <c r="A35" s="414"/>
      <c r="B35" s="450"/>
      <c r="C35" s="451"/>
      <c r="D35" s="452"/>
      <c r="E35" s="4"/>
      <c r="F35" s="4"/>
      <c r="G35" s="4"/>
      <c r="H35" s="4"/>
      <c r="I35" s="4"/>
      <c r="J35" s="4"/>
      <c r="L35" s="4"/>
      <c r="M35" s="4"/>
    </row>
    <row r="36" spans="1:13" ht="15.75">
      <c r="A36" s="931" t="s">
        <v>525</v>
      </c>
      <c r="B36" s="932"/>
      <c r="C36" s="932"/>
      <c r="D36" s="933"/>
      <c r="E36" s="4"/>
      <c r="F36" s="4"/>
      <c r="G36" s="4"/>
      <c r="H36" s="4"/>
      <c r="I36" s="4"/>
      <c r="J36" s="4"/>
      <c r="L36" s="4"/>
      <c r="M36" s="4"/>
    </row>
    <row r="37" spans="1:13" ht="15" customHeight="1">
      <c r="A37" s="453"/>
      <c r="B37" s="202"/>
      <c r="C37" s="335"/>
      <c r="D37" s="452"/>
      <c r="E37" s="4"/>
      <c r="F37" s="4"/>
      <c r="G37" s="4"/>
      <c r="H37" s="4"/>
      <c r="I37" s="4"/>
      <c r="J37" s="4"/>
      <c r="L37" s="4"/>
      <c r="M37" s="4"/>
    </row>
    <row r="38" spans="1:9" ht="29.25" customHeight="1">
      <c r="A38" s="228" t="s">
        <v>104</v>
      </c>
      <c r="B38" s="781" t="s">
        <v>105</v>
      </c>
      <c r="C38" s="782"/>
      <c r="D38" s="228" t="s">
        <v>106</v>
      </c>
      <c r="E38" s="4"/>
      <c r="F38" s="4"/>
      <c r="G38" s="4"/>
      <c r="H38" s="4"/>
      <c r="I38" s="4"/>
    </row>
    <row r="39" spans="1:9" ht="139.5" customHeight="1">
      <c r="A39" s="190">
        <v>7</v>
      </c>
      <c r="B39" s="787" t="s">
        <v>526</v>
      </c>
      <c r="C39" s="819"/>
      <c r="D39" s="444"/>
      <c r="E39" s="4"/>
      <c r="F39" s="4"/>
      <c r="G39" s="4"/>
      <c r="H39" s="4"/>
      <c r="I39" s="4"/>
    </row>
    <row r="40" spans="1:13" ht="34.5" customHeight="1">
      <c r="A40" s="171">
        <v>8</v>
      </c>
      <c r="B40" s="769" t="s">
        <v>527</v>
      </c>
      <c r="C40" s="770"/>
      <c r="D40" s="454"/>
      <c r="E40" s="232"/>
      <c r="F40" s="232"/>
      <c r="G40" s="232"/>
      <c r="H40" s="232"/>
      <c r="I40" s="232"/>
      <c r="J40" s="232"/>
      <c r="K40" s="232"/>
      <c r="L40" s="232"/>
      <c r="M40" s="232"/>
    </row>
    <row r="41" spans="1:13" ht="22.5" customHeight="1">
      <c r="A41" s="171">
        <v>9</v>
      </c>
      <c r="B41" s="343" t="s">
        <v>528</v>
      </c>
      <c r="C41" s="344"/>
      <c r="D41" s="210">
        <f>SUM(D39*D40)/100</f>
        <v>0</v>
      </c>
      <c r="E41" s="4"/>
      <c r="F41" s="4"/>
      <c r="G41" s="4"/>
      <c r="H41" s="4"/>
      <c r="I41" s="234"/>
      <c r="J41" s="4"/>
      <c r="K41" s="4"/>
      <c r="L41" s="4"/>
      <c r="M41" s="4"/>
    </row>
    <row r="42" spans="1:13" ht="142.5" customHeight="1">
      <c r="A42" s="171">
        <v>10</v>
      </c>
      <c r="B42" s="769" t="s">
        <v>529</v>
      </c>
      <c r="C42" s="858"/>
      <c r="D42" s="444"/>
      <c r="E42" s="4"/>
      <c r="F42" s="4"/>
      <c r="G42" s="4"/>
      <c r="H42" s="4"/>
      <c r="I42" s="4"/>
      <c r="J42" s="4"/>
      <c r="K42" s="4"/>
      <c r="L42" s="4"/>
      <c r="M42" s="4"/>
    </row>
    <row r="43" spans="1:13" ht="36.75" customHeight="1">
      <c r="A43" s="171">
        <v>11</v>
      </c>
      <c r="B43" s="769" t="s">
        <v>530</v>
      </c>
      <c r="C43" s="770"/>
      <c r="D43" s="455"/>
      <c r="E43" s="4"/>
      <c r="F43" s="4"/>
      <c r="G43" s="4"/>
      <c r="H43" s="4"/>
      <c r="I43" s="4"/>
      <c r="J43" s="4"/>
      <c r="K43" s="4"/>
      <c r="L43" s="4"/>
      <c r="M43" s="4"/>
    </row>
    <row r="44" spans="1:13" ht="15.75">
      <c r="A44" s="171">
        <v>12</v>
      </c>
      <c r="B44" s="872" t="s">
        <v>531</v>
      </c>
      <c r="C44" s="822"/>
      <c r="D44" s="210">
        <f>SUM(D42*D43)/100</f>
        <v>0</v>
      </c>
      <c r="E44" s="4"/>
      <c r="F44" s="4"/>
      <c r="G44" s="4"/>
      <c r="H44" s="4"/>
      <c r="I44" s="4"/>
      <c r="J44" s="4"/>
      <c r="K44" s="4"/>
      <c r="L44" s="4"/>
      <c r="M44" s="4"/>
    </row>
    <row r="45" spans="1:4" ht="15.75">
      <c r="A45" s="255"/>
      <c r="B45" s="456"/>
      <c r="C45" s="1"/>
      <c r="D45" s="457"/>
    </row>
    <row r="46" spans="1:4" ht="15.75">
      <c r="A46" s="930" t="s">
        <v>505</v>
      </c>
      <c r="B46" s="930"/>
      <c r="C46" s="930"/>
      <c r="D46" s="163"/>
    </row>
    <row r="47" spans="1:4" ht="15">
      <c r="A47" s="739" t="s">
        <v>532</v>
      </c>
      <c r="B47" s="739"/>
      <c r="C47" s="161"/>
      <c r="D47" s="163"/>
    </row>
  </sheetData>
  <sheetProtection password="CCA6" sheet="1" objects="1" scenarios="1"/>
  <mergeCells count="40">
    <mergeCell ref="A26:D26"/>
    <mergeCell ref="B12:C12"/>
    <mergeCell ref="A16:D16"/>
    <mergeCell ref="B17:C17"/>
    <mergeCell ref="B18:C18"/>
    <mergeCell ref="B19:C19"/>
    <mergeCell ref="B20:C20"/>
    <mergeCell ref="B23:C23"/>
    <mergeCell ref="B15:C15"/>
    <mergeCell ref="B22:C22"/>
    <mergeCell ref="A36:D36"/>
    <mergeCell ref="B21:C21"/>
    <mergeCell ref="B30:C30"/>
    <mergeCell ref="B31:C31"/>
    <mergeCell ref="B32:C32"/>
    <mergeCell ref="B33:C33"/>
    <mergeCell ref="B34:C34"/>
    <mergeCell ref="B24:C24"/>
    <mergeCell ref="B28:C28"/>
    <mergeCell ref="B29:C29"/>
    <mergeCell ref="B9:C9"/>
    <mergeCell ref="A10:D10"/>
    <mergeCell ref="A46:C46"/>
    <mergeCell ref="A47:B47"/>
    <mergeCell ref="B42:C42"/>
    <mergeCell ref="B43:C43"/>
    <mergeCell ref="B44:C44"/>
    <mergeCell ref="B38:C38"/>
    <mergeCell ref="B39:C39"/>
    <mergeCell ref="B40:C40"/>
    <mergeCell ref="B11:C11"/>
    <mergeCell ref="A1:C1"/>
    <mergeCell ref="A2:C2"/>
    <mergeCell ref="A4:D4"/>
    <mergeCell ref="B13:C13"/>
    <mergeCell ref="B14:C14"/>
    <mergeCell ref="A5:D5"/>
    <mergeCell ref="A6:D6"/>
    <mergeCell ref="A7:D7"/>
    <mergeCell ref="B8:C8"/>
  </mergeCells>
  <printOptions/>
  <pageMargins left="0.699999988079071" right="0.699999988079071" top="0.75" bottom="0.75" header="0.30000001192092896" footer="0.30000001192092896"/>
  <pageSetup errors="blank" horizontalDpi="600" verticalDpi="600" orientation="portrait" scale="64"/>
  <rowBreaks count="2" manualBreakCount="2">
    <brk id="15" max="255" man="1"/>
    <brk id="35" max="255" man="1"/>
  </rowBreaks>
  <colBreaks count="1" manualBreakCount="1">
    <brk id="4" max="65535" man="1"/>
  </colBreaks>
  <ignoredErrors>
    <ignoredError sqref="D23 D34" unlockedFormula="1"/>
  </ignoredErrors>
  <legacyDrawing r:id="rId2"/>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22">
      <selection activeCell="D1" sqref="D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533</v>
      </c>
    </row>
    <row r="2" spans="1:4" ht="42.75" customHeight="1">
      <c r="A2" s="942" t="s">
        <v>534</v>
      </c>
      <c r="B2" s="942"/>
      <c r="C2" s="942"/>
      <c r="D2" s="169" t="s">
        <v>535</v>
      </c>
    </row>
    <row r="3" spans="1:4" ht="20.25">
      <c r="A3" s="693"/>
      <c r="B3" s="693"/>
      <c r="C3" s="693"/>
      <c r="D3" s="693"/>
    </row>
    <row r="4" spans="1:4" ht="15">
      <c r="A4" s="694" t="str">
        <f>(eff_desc)</f>
        <v>GLI-LIPSCOMB COUNTY (2023)</v>
      </c>
      <c r="B4" s="694"/>
      <c r="C4" s="695" t="s">
        <v>98</v>
      </c>
      <c r="D4" s="696"/>
    </row>
    <row r="5" spans="1:4" ht="15">
      <c r="A5" s="697" t="s">
        <v>536</v>
      </c>
      <c r="B5" s="698"/>
      <c r="C5" s="699" t="s">
        <v>537</v>
      </c>
      <c r="D5" s="700"/>
    </row>
    <row r="6" spans="1:4" ht="15" customHeight="1">
      <c r="A6" s="713"/>
      <c r="B6" s="713"/>
      <c r="C6" s="713"/>
      <c r="D6" s="713"/>
    </row>
    <row r="7" spans="1:4" ht="54.75" customHeight="1">
      <c r="A7" s="828" t="s">
        <v>538</v>
      </c>
      <c r="B7" s="705"/>
      <c r="C7" s="705"/>
      <c r="D7" s="705"/>
    </row>
    <row r="8" spans="1:4" ht="43.5" customHeight="1">
      <c r="A8" s="170"/>
      <c r="B8" s="60"/>
      <c r="C8" s="60"/>
      <c r="D8" s="60"/>
    </row>
    <row r="9" spans="1:4" ht="15.75">
      <c r="A9" s="714" t="s">
        <v>539</v>
      </c>
      <c r="B9" s="714"/>
      <c r="C9" s="714"/>
      <c r="D9" s="714"/>
    </row>
    <row r="10" spans="1:4" ht="139.5" customHeight="1">
      <c r="A10" s="719" t="s">
        <v>540</v>
      </c>
      <c r="B10" s="720"/>
      <c r="C10" s="720"/>
      <c r="D10" s="720"/>
    </row>
    <row r="11" spans="1:4" ht="15.75">
      <c r="A11" s="105" t="s">
        <v>104</v>
      </c>
      <c r="B11" s="661" t="s">
        <v>541</v>
      </c>
      <c r="C11" s="662"/>
      <c r="D11" s="105" t="s">
        <v>106</v>
      </c>
    </row>
    <row r="12" spans="1:4" ht="30.75" customHeight="1">
      <c r="A12" s="171">
        <v>1</v>
      </c>
      <c r="B12" s="787" t="s">
        <v>542</v>
      </c>
      <c r="C12" s="788"/>
      <c r="D12" s="275"/>
    </row>
    <row r="13" spans="1:4" ht="40.5" customHeight="1">
      <c r="A13" s="171">
        <v>2</v>
      </c>
      <c r="B13" s="769" t="s">
        <v>543</v>
      </c>
      <c r="C13" s="770"/>
      <c r="D13" s="275"/>
    </row>
    <row r="14" spans="1:4" ht="30.75" customHeight="1">
      <c r="A14" s="171">
        <v>3</v>
      </c>
      <c r="B14" s="769" t="s">
        <v>544</v>
      </c>
      <c r="C14" s="770"/>
      <c r="D14" s="173">
        <f>SUM(D12-D13)</f>
        <v>0</v>
      </c>
    </row>
    <row r="15" spans="1:4" ht="30.75" customHeight="1">
      <c r="A15" s="171">
        <v>4</v>
      </c>
      <c r="B15" s="940" t="s">
        <v>545</v>
      </c>
      <c r="C15" s="770"/>
      <c r="D15" s="263"/>
    </row>
    <row r="16" spans="1:4" ht="30.75" customHeight="1">
      <c r="A16" s="171">
        <v>5</v>
      </c>
      <c r="B16" s="769" t="s">
        <v>546</v>
      </c>
      <c r="C16" s="770"/>
      <c r="D16" s="289">
        <f>SUM(D14)*D15/100</f>
        <v>0</v>
      </c>
    </row>
    <row r="17" spans="1:4" ht="30.75" customHeight="1">
      <c r="A17" s="171">
        <v>6</v>
      </c>
      <c r="B17" s="769" t="s">
        <v>547</v>
      </c>
      <c r="C17" s="770"/>
      <c r="D17" s="289">
        <f>SUM(D16)*1.08</f>
        <v>0</v>
      </c>
    </row>
    <row r="18" spans="1:4" ht="30.75" customHeight="1">
      <c r="A18" s="171">
        <v>7</v>
      </c>
      <c r="B18" s="940" t="s">
        <v>548</v>
      </c>
      <c r="C18" s="941"/>
      <c r="D18" s="275">
        <v>0</v>
      </c>
    </row>
    <row r="19" spans="1:4" ht="40.5" customHeight="1">
      <c r="A19" s="171">
        <v>8</v>
      </c>
      <c r="B19" s="769" t="s">
        <v>549</v>
      </c>
      <c r="C19" s="770"/>
      <c r="D19" s="275">
        <v>0</v>
      </c>
    </row>
    <row r="20" spans="1:4" ht="30.75" customHeight="1">
      <c r="A20" s="171">
        <v>9</v>
      </c>
      <c r="B20" s="769" t="s">
        <v>550</v>
      </c>
      <c r="C20" s="770"/>
      <c r="D20" s="173">
        <f>SUM(D18-D19)</f>
        <v>0</v>
      </c>
    </row>
    <row r="21" spans="1:4" ht="30.75" customHeight="1">
      <c r="A21" s="171">
        <v>10</v>
      </c>
      <c r="B21" s="769" t="s">
        <v>551</v>
      </c>
      <c r="C21" s="770"/>
      <c r="D21" s="289" t="e">
        <f>SUM(D17/D20)*100</f>
        <v>#DIV/0!</v>
      </c>
    </row>
    <row r="22" spans="1:4" ht="30.75" customHeight="1">
      <c r="A22" s="171">
        <v>11</v>
      </c>
      <c r="B22" s="940" t="s">
        <v>552</v>
      </c>
      <c r="C22" s="941"/>
      <c r="D22" s="263">
        <v>0</v>
      </c>
    </row>
    <row r="23" spans="1:4" ht="30.75" customHeight="1">
      <c r="A23" s="171">
        <v>12</v>
      </c>
      <c r="B23" s="940" t="s">
        <v>553</v>
      </c>
      <c r="C23" s="941"/>
      <c r="D23" s="263">
        <v>0</v>
      </c>
    </row>
    <row r="24" spans="1:4" ht="30.75" customHeight="1">
      <c r="A24" s="171">
        <v>13</v>
      </c>
      <c r="B24" s="940" t="s">
        <v>554</v>
      </c>
      <c r="C24" s="941"/>
      <c r="D24" s="289" t="e">
        <f>SUM(D21:D23)</f>
        <v>#DIV/0!</v>
      </c>
    </row>
    <row r="26" spans="1:4" ht="15.75">
      <c r="A26" s="714" t="s">
        <v>555</v>
      </c>
      <c r="B26" s="714"/>
      <c r="C26" s="714"/>
      <c r="D26" s="714"/>
    </row>
    <row r="27" spans="1:4" ht="117" customHeight="1">
      <c r="A27" s="943" t="s">
        <v>556</v>
      </c>
      <c r="B27" s="944"/>
      <c r="C27" s="944"/>
      <c r="D27" s="944"/>
    </row>
    <row r="28" spans="1:4" ht="15.75">
      <c r="A28" s="105" t="s">
        <v>104</v>
      </c>
      <c r="B28" s="661" t="s">
        <v>541</v>
      </c>
      <c r="C28" s="662"/>
      <c r="D28" s="105" t="s">
        <v>106</v>
      </c>
    </row>
    <row r="29" spans="1:4" ht="21" customHeight="1">
      <c r="A29" s="171">
        <v>14</v>
      </c>
      <c r="B29" s="769" t="s">
        <v>557</v>
      </c>
      <c r="C29" s="770"/>
      <c r="D29" s="345">
        <f>SUM(D14)</f>
        <v>0</v>
      </c>
    </row>
    <row r="30" spans="1:4" ht="21" customHeight="1">
      <c r="A30" s="171">
        <v>15</v>
      </c>
      <c r="B30" s="940" t="s">
        <v>558</v>
      </c>
      <c r="C30" s="941"/>
      <c r="D30" s="263">
        <v>0</v>
      </c>
    </row>
    <row r="31" spans="1:4" ht="21" customHeight="1">
      <c r="A31" s="171">
        <v>16</v>
      </c>
      <c r="B31" s="769" t="s">
        <v>559</v>
      </c>
      <c r="C31" s="770"/>
      <c r="D31" s="345">
        <f>SUM(D29*D30)</f>
        <v>0</v>
      </c>
    </row>
    <row r="32" spans="1:4" ht="38.25" customHeight="1">
      <c r="A32" s="171">
        <v>17</v>
      </c>
      <c r="B32" s="769" t="s">
        <v>560</v>
      </c>
      <c r="C32" s="770"/>
      <c r="D32" s="345">
        <f>SUM(D31)*1.08/100</f>
        <v>0</v>
      </c>
    </row>
    <row r="33" spans="1:4" ht="21" customHeight="1">
      <c r="A33" s="171">
        <v>18</v>
      </c>
      <c r="B33" s="769" t="s">
        <v>561</v>
      </c>
      <c r="C33" s="770"/>
      <c r="D33" s="345" t="e">
        <f>SUM(D32/D20)*100</f>
        <v>#DIV/0!</v>
      </c>
    </row>
    <row r="36" spans="1:4" ht="15.75">
      <c r="A36" s="714" t="s">
        <v>562</v>
      </c>
      <c r="B36" s="714"/>
      <c r="C36" s="714"/>
      <c r="D36" s="714"/>
    </row>
    <row r="38" spans="1:4" ht="55.5" customHeight="1">
      <c r="A38" s="741" t="s">
        <v>563</v>
      </c>
      <c r="B38" s="740"/>
      <c r="C38" s="740"/>
      <c r="D38" s="740"/>
    </row>
    <row r="40" spans="1:2" ht="15" customHeight="1">
      <c r="A40" s="650" t="s">
        <v>196</v>
      </c>
      <c r="B40" s="731"/>
    </row>
    <row r="41" spans="1:2" ht="15" customHeight="1">
      <c r="A41" s="650"/>
      <c r="B41" s="732"/>
    </row>
    <row r="42" ht="15">
      <c r="B42" s="161" t="s">
        <v>564</v>
      </c>
    </row>
    <row r="43" spans="1:2" ht="15" customHeight="1">
      <c r="A43" s="650" t="s">
        <v>196</v>
      </c>
      <c r="B43" s="731"/>
    </row>
    <row r="44" spans="1:4" ht="15" customHeight="1">
      <c r="A44" s="650"/>
      <c r="B44" s="732"/>
      <c r="D44" s="311"/>
    </row>
    <row r="45" spans="2:4" ht="15">
      <c r="B45" s="161" t="s">
        <v>565</v>
      </c>
      <c r="D45" s="161" t="s">
        <v>200</v>
      </c>
    </row>
    <row r="47" spans="1:3" ht="15.75">
      <c r="A47" s="738" t="s">
        <v>505</v>
      </c>
      <c r="B47" s="738"/>
      <c r="C47" s="738"/>
    </row>
    <row r="48" spans="1:2" ht="14.25">
      <c r="A48" s="739" t="s">
        <v>566</v>
      </c>
      <c r="B48" s="739"/>
    </row>
    <row r="89" spans="1:4" ht="15.75">
      <c r="A89" s="738" t="s">
        <v>201</v>
      </c>
      <c r="B89" s="738"/>
      <c r="C89" s="738"/>
      <c r="D89" s="458" t="s">
        <v>567</v>
      </c>
    </row>
    <row r="90" ht="38.25">
      <c r="A90" s="459" t="s">
        <v>568</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31">
      <selection activeCell="D11" sqref="D11"/>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71" t="s">
        <v>94</v>
      </c>
      <c r="B1" s="671"/>
      <c r="C1" s="671"/>
      <c r="D1" s="57" t="s">
        <v>569</v>
      </c>
    </row>
    <row r="2" spans="1:4" ht="26.25" customHeight="1">
      <c r="A2" s="942" t="s">
        <v>570</v>
      </c>
      <c r="B2" s="942"/>
      <c r="C2" s="942"/>
      <c r="D2" s="169" t="s">
        <v>535</v>
      </c>
    </row>
    <row r="3" spans="1:4" ht="20.25">
      <c r="A3" s="693"/>
      <c r="B3" s="693"/>
      <c r="C3" s="693"/>
      <c r="D3" s="693"/>
    </row>
    <row r="4" spans="1:4" ht="15">
      <c r="A4" s="694" t="str">
        <f>(eff_desc)</f>
        <v>GLI-LIPSCOMB COUNTY (2023)</v>
      </c>
      <c r="B4" s="694"/>
      <c r="C4" s="695" t="s">
        <v>98</v>
      </c>
      <c r="D4" s="696"/>
    </row>
    <row r="5" spans="1:4" ht="15">
      <c r="A5" s="697" t="s">
        <v>536</v>
      </c>
      <c r="B5" s="698"/>
      <c r="C5" s="699" t="s">
        <v>537</v>
      </c>
      <c r="D5" s="700"/>
    </row>
    <row r="6" spans="1:4" ht="15" customHeight="1">
      <c r="A6" s="713"/>
      <c r="B6" s="713"/>
      <c r="C6" s="713"/>
      <c r="D6" s="713"/>
    </row>
    <row r="7" spans="1:4" ht="40.5" customHeight="1">
      <c r="A7" s="704" t="s">
        <v>571</v>
      </c>
      <c r="B7" s="705"/>
      <c r="C7" s="705"/>
      <c r="D7" s="705"/>
    </row>
    <row r="8" spans="1:4" ht="15.75">
      <c r="A8" s="714" t="s">
        <v>539</v>
      </c>
      <c r="B8" s="714"/>
      <c r="C8" s="714"/>
      <c r="D8" s="714"/>
    </row>
    <row r="9" spans="1:4" ht="143.25" customHeight="1">
      <c r="A9" s="719" t="s">
        <v>572</v>
      </c>
      <c r="B9" s="720"/>
      <c r="C9" s="720"/>
      <c r="D9" s="720"/>
    </row>
    <row r="10" spans="1:4" ht="15.75">
      <c r="A10" s="105" t="s">
        <v>104</v>
      </c>
      <c r="B10" s="661" t="s">
        <v>541</v>
      </c>
      <c r="C10" s="662"/>
      <c r="D10" s="105" t="s">
        <v>106</v>
      </c>
    </row>
    <row r="11" spans="1:4" ht="30.75" customHeight="1">
      <c r="A11" s="171">
        <v>1</v>
      </c>
      <c r="B11" s="787" t="s">
        <v>542</v>
      </c>
      <c r="C11" s="788"/>
      <c r="D11" s="275">
        <v>0</v>
      </c>
    </row>
    <row r="12" spans="1:4" ht="40.5" customHeight="1">
      <c r="A12" s="171">
        <v>2</v>
      </c>
      <c r="B12" s="769" t="s">
        <v>543</v>
      </c>
      <c r="C12" s="770"/>
      <c r="D12" s="275">
        <v>0</v>
      </c>
    </row>
    <row r="13" spans="1:4" ht="30.75" customHeight="1">
      <c r="A13" s="171">
        <v>3</v>
      </c>
      <c r="B13" s="769" t="s">
        <v>544</v>
      </c>
      <c r="C13" s="770"/>
      <c r="D13" s="173">
        <f>SUM(D11-D12)</f>
        <v>0</v>
      </c>
    </row>
    <row r="14" spans="1:4" ht="30.75" customHeight="1">
      <c r="A14" s="171">
        <v>4</v>
      </c>
      <c r="B14" s="940" t="s">
        <v>545</v>
      </c>
      <c r="C14" s="770"/>
      <c r="D14" s="263">
        <v>0</v>
      </c>
    </row>
    <row r="15" spans="1:4" ht="30.75" customHeight="1">
      <c r="A15" s="171">
        <v>5</v>
      </c>
      <c r="B15" s="769" t="s">
        <v>546</v>
      </c>
      <c r="C15" s="770"/>
      <c r="D15" s="289">
        <f>SUM(D13)*D14/100</f>
        <v>0</v>
      </c>
    </row>
    <row r="16" spans="1:4" ht="38.25" customHeight="1">
      <c r="A16" s="171">
        <v>6</v>
      </c>
      <c r="B16" s="769" t="s">
        <v>573</v>
      </c>
      <c r="C16" s="770"/>
      <c r="D16" s="289">
        <f>SUM(D15)*1.035</f>
        <v>0</v>
      </c>
    </row>
    <row r="17" spans="1:4" ht="30.75" customHeight="1">
      <c r="A17" s="171">
        <v>7</v>
      </c>
      <c r="B17" s="940" t="s">
        <v>548</v>
      </c>
      <c r="C17" s="941"/>
      <c r="D17" s="460">
        <v>0</v>
      </c>
    </row>
    <row r="18" spans="1:4" ht="40.5" customHeight="1">
      <c r="A18" s="171">
        <v>8</v>
      </c>
      <c r="B18" s="769" t="s">
        <v>574</v>
      </c>
      <c r="C18" s="770"/>
      <c r="D18" s="460">
        <v>0</v>
      </c>
    </row>
    <row r="19" spans="1:4" ht="30.75" customHeight="1">
      <c r="A19" s="171">
        <v>9</v>
      </c>
      <c r="B19" s="769" t="s">
        <v>550</v>
      </c>
      <c r="C19" s="770"/>
      <c r="D19" s="345">
        <f>SUM(D17-D18)</f>
        <v>0</v>
      </c>
    </row>
    <row r="20" spans="1:4" ht="30.75" customHeight="1">
      <c r="A20" s="171">
        <v>10</v>
      </c>
      <c r="B20" s="769" t="s">
        <v>575</v>
      </c>
      <c r="C20" s="770"/>
      <c r="D20" s="289" t="e">
        <f>SUM(D16/D19)*100</f>
        <v>#DIV/0!</v>
      </c>
    </row>
    <row r="21" spans="1:4" ht="30.75" customHeight="1">
      <c r="A21" s="171">
        <v>11</v>
      </c>
      <c r="B21" s="940" t="s">
        <v>552</v>
      </c>
      <c r="C21" s="941"/>
      <c r="D21" s="263">
        <v>0</v>
      </c>
    </row>
    <row r="22" spans="1:4" ht="30.75" customHeight="1">
      <c r="A22" s="171">
        <v>12</v>
      </c>
      <c r="B22" s="940" t="s">
        <v>553</v>
      </c>
      <c r="C22" s="941"/>
      <c r="D22" s="263">
        <v>0</v>
      </c>
    </row>
    <row r="23" spans="1:4" ht="46.5" customHeight="1">
      <c r="A23" s="171">
        <v>13</v>
      </c>
      <c r="B23" s="769" t="s">
        <v>576</v>
      </c>
      <c r="C23" s="770"/>
      <c r="D23" s="263">
        <v>0</v>
      </c>
    </row>
    <row r="24" spans="1:4" ht="48.75" customHeight="1">
      <c r="A24" s="171">
        <v>14</v>
      </c>
      <c r="B24" s="769" t="s">
        <v>577</v>
      </c>
      <c r="C24" s="770"/>
      <c r="D24" s="263">
        <v>0</v>
      </c>
    </row>
    <row r="26" spans="1:4" ht="15.75">
      <c r="A26" s="105" t="s">
        <v>104</v>
      </c>
      <c r="B26" s="661" t="s">
        <v>541</v>
      </c>
      <c r="C26" s="662"/>
      <c r="D26" s="105" t="s">
        <v>106</v>
      </c>
    </row>
    <row r="27" spans="1:4" ht="48.75" customHeight="1">
      <c r="A27" s="171">
        <v>15</v>
      </c>
      <c r="B27" s="769" t="s">
        <v>578</v>
      </c>
      <c r="C27" s="770"/>
      <c r="D27" s="263">
        <v>0</v>
      </c>
    </row>
    <row r="28" spans="1:4" ht="21" customHeight="1">
      <c r="A28" s="171">
        <v>16</v>
      </c>
      <c r="B28" s="783" t="s">
        <v>579</v>
      </c>
      <c r="C28" s="770"/>
      <c r="D28" s="289">
        <f>SUM(D23,D24,D27)</f>
        <v>0</v>
      </c>
    </row>
    <row r="29" spans="1:4" ht="21" customHeight="1">
      <c r="A29" s="171">
        <v>17</v>
      </c>
      <c r="B29" s="769" t="s">
        <v>580</v>
      </c>
      <c r="C29" s="770"/>
      <c r="D29" s="289" t="e">
        <f>SUM(D20,D21,D22,D28)</f>
        <v>#DIV/0!</v>
      </c>
    </row>
    <row r="30" spans="1:4" ht="21" customHeight="1">
      <c r="A30" s="255"/>
      <c r="B30" s="461"/>
      <c r="C30" s="461"/>
      <c r="D30" s="462"/>
    </row>
    <row r="31" spans="1:4" ht="21" customHeight="1">
      <c r="A31" s="714" t="s">
        <v>581</v>
      </c>
      <c r="B31" s="714"/>
      <c r="C31" s="714"/>
      <c r="D31" s="714"/>
    </row>
    <row r="32" spans="1:4" ht="64.5" customHeight="1">
      <c r="A32" s="902" t="s">
        <v>582</v>
      </c>
      <c r="B32" s="739"/>
      <c r="C32" s="739"/>
      <c r="D32" s="739"/>
    </row>
    <row r="33" spans="1:4" ht="18.75" customHeight="1">
      <c r="A33" s="105" t="s">
        <v>104</v>
      </c>
      <c r="B33" s="661" t="s">
        <v>541</v>
      </c>
      <c r="C33" s="662"/>
      <c r="D33" s="105" t="s">
        <v>106</v>
      </c>
    </row>
    <row r="34" spans="1:4" ht="21" customHeight="1">
      <c r="A34" s="171">
        <v>18</v>
      </c>
      <c r="B34" s="769" t="s">
        <v>557</v>
      </c>
      <c r="C34" s="770"/>
      <c r="D34" s="210">
        <f>SUM(D13)</f>
        <v>0</v>
      </c>
    </row>
    <row r="35" spans="1:4" ht="21" customHeight="1">
      <c r="A35" s="181">
        <v>19</v>
      </c>
      <c r="B35" s="945" t="s">
        <v>558</v>
      </c>
      <c r="C35" s="946"/>
      <c r="D35" s="265">
        <v>0</v>
      </c>
    </row>
    <row r="36" spans="1:4" ht="21" customHeight="1">
      <c r="A36" s="171">
        <v>20</v>
      </c>
      <c r="B36" s="769" t="s">
        <v>583</v>
      </c>
      <c r="C36" s="770"/>
      <c r="D36" s="345">
        <f>SUM(D34*D35)</f>
        <v>0</v>
      </c>
    </row>
    <row r="37" spans="1:4" ht="32.25" customHeight="1">
      <c r="A37" s="171">
        <v>21</v>
      </c>
      <c r="B37" s="769" t="s">
        <v>584</v>
      </c>
      <c r="C37" s="770"/>
      <c r="D37" s="463">
        <f>SUM(D36)*1.035</f>
        <v>0</v>
      </c>
    </row>
    <row r="38" spans="1:4" ht="33" customHeight="1">
      <c r="A38" s="171">
        <v>22</v>
      </c>
      <c r="B38" s="769" t="s">
        <v>585</v>
      </c>
      <c r="C38" s="770"/>
      <c r="D38" s="425" t="e">
        <f>SUM(D37/D19)*100</f>
        <v>#DIV/0!</v>
      </c>
    </row>
    <row r="39" spans="1:4" ht="15.75">
      <c r="A39" s="171">
        <v>23</v>
      </c>
      <c r="B39" s="769" t="s">
        <v>586</v>
      </c>
      <c r="C39" s="770"/>
      <c r="D39" s="425" t="e">
        <f>SUM(D38,D28)</f>
        <v>#DIV/0!</v>
      </c>
    </row>
    <row r="42" spans="1:4" ht="15.75">
      <c r="A42" s="714" t="s">
        <v>562</v>
      </c>
      <c r="B42" s="714"/>
      <c r="C42" s="714"/>
      <c r="D42" s="714"/>
    </row>
    <row r="44" spans="1:4" ht="55.5" customHeight="1">
      <c r="A44" s="741" t="s">
        <v>587</v>
      </c>
      <c r="B44" s="740"/>
      <c r="C44" s="740"/>
      <c r="D44" s="740"/>
    </row>
    <row r="46" spans="1:2" ht="15" customHeight="1">
      <c r="A46" s="650" t="s">
        <v>196</v>
      </c>
      <c r="B46" s="731"/>
    </row>
    <row r="47" spans="1:2" ht="15" customHeight="1">
      <c r="A47" s="650"/>
      <c r="B47" s="732"/>
    </row>
    <row r="48" ht="15">
      <c r="B48" s="161" t="s">
        <v>564</v>
      </c>
    </row>
    <row r="49" spans="1:2" ht="15" customHeight="1">
      <c r="A49" s="650" t="s">
        <v>196</v>
      </c>
      <c r="B49" s="731"/>
    </row>
    <row r="50" spans="1:4" ht="15" customHeight="1">
      <c r="A50" s="650"/>
      <c r="B50" s="732"/>
      <c r="D50" s="311"/>
    </row>
    <row r="51" spans="2:4" ht="15">
      <c r="B51" s="161" t="s">
        <v>565</v>
      </c>
      <c r="D51" s="161" t="s">
        <v>200</v>
      </c>
    </row>
    <row r="53" spans="1:3" ht="15.75">
      <c r="A53" s="738" t="s">
        <v>505</v>
      </c>
      <c r="B53" s="738"/>
      <c r="C53" s="738"/>
    </row>
    <row r="54" spans="1:2" ht="14.25">
      <c r="A54" s="739" t="s">
        <v>588</v>
      </c>
      <c r="B54" s="739"/>
    </row>
    <row r="96" spans="1:4" ht="15.75">
      <c r="A96" s="738" t="s">
        <v>505</v>
      </c>
      <c r="B96" s="738"/>
      <c r="C96" s="738"/>
      <c r="D96" s="458" t="s">
        <v>567</v>
      </c>
    </row>
    <row r="97" ht="38.25">
      <c r="A97" s="459" t="s">
        <v>589</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124">
      <selection activeCell="K19" sqref="K19:L19"/>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71" t="s">
        <v>590</v>
      </c>
      <c r="B1" s="971"/>
      <c r="C1" s="971"/>
      <c r="D1" s="971"/>
      <c r="E1" s="971"/>
      <c r="F1" s="971"/>
      <c r="G1" s="971"/>
      <c r="H1" s="971"/>
      <c r="I1" s="971"/>
      <c r="J1" s="971"/>
      <c r="K1" s="971"/>
      <c r="L1" s="971"/>
      <c r="M1" s="971"/>
    </row>
    <row r="2" spans="1:13" ht="30">
      <c r="A2" s="972" t="s">
        <v>591</v>
      </c>
      <c r="B2" s="972"/>
      <c r="C2" s="972"/>
      <c r="D2" s="972"/>
      <c r="E2" s="972"/>
      <c r="F2" s="972"/>
      <c r="G2" s="972"/>
      <c r="H2" s="972"/>
      <c r="I2" s="972"/>
      <c r="J2" s="972"/>
      <c r="K2" s="972"/>
      <c r="L2" s="972"/>
      <c r="M2" s="972"/>
    </row>
    <row r="3" spans="1:13" ht="15.75">
      <c r="A3" s="973"/>
      <c r="B3" s="973"/>
      <c r="C3" s="973"/>
      <c r="D3" s="973"/>
      <c r="E3" s="973"/>
      <c r="F3" s="973"/>
      <c r="G3" s="973"/>
      <c r="H3" s="973"/>
      <c r="I3" s="973"/>
      <c r="J3" s="973"/>
      <c r="K3" s="973"/>
      <c r="L3" s="973"/>
      <c r="M3" s="973"/>
    </row>
    <row r="4" spans="1:13" ht="15.75">
      <c r="A4" s="979"/>
      <c r="B4" s="979"/>
      <c r="C4" s="979"/>
      <c r="D4" s="979"/>
      <c r="E4" s="979"/>
      <c r="F4" s="979"/>
      <c r="G4" s="979"/>
      <c r="H4" s="979"/>
      <c r="I4" s="979"/>
      <c r="J4" s="979"/>
      <c r="K4" s="979"/>
      <c r="L4" s="979"/>
      <c r="M4" s="979"/>
    </row>
    <row r="5" spans="1:13" ht="15.75">
      <c r="A5" s="959" t="s">
        <v>592</v>
      </c>
      <c r="B5" s="959"/>
      <c r="C5" s="975" t="str">
        <f>(eff_desc)</f>
        <v>GLI-LIPSCOMB COUNTY (2023)</v>
      </c>
      <c r="D5" s="975"/>
      <c r="E5" s="975"/>
      <c r="F5" s="975"/>
      <c r="G5" s="975"/>
      <c r="H5" s="975"/>
      <c r="I5" s="975"/>
      <c r="J5" s="975"/>
      <c r="K5" s="975"/>
      <c r="L5" s="975"/>
      <c r="M5" s="975"/>
    </row>
    <row r="6" spans="1:13" ht="15.75">
      <c r="A6" s="959"/>
      <c r="B6" s="959"/>
      <c r="C6" s="465"/>
      <c r="D6" s="465"/>
      <c r="E6" s="465"/>
      <c r="F6" s="465"/>
      <c r="G6" s="465"/>
      <c r="H6" s="959" t="s">
        <v>593</v>
      </c>
      <c r="I6" s="959"/>
      <c r="J6" s="959"/>
      <c r="K6" s="959"/>
      <c r="L6" s="959"/>
      <c r="M6" s="959"/>
    </row>
    <row r="7" spans="1:13" ht="15.75">
      <c r="A7" s="466" t="s">
        <v>594</v>
      </c>
      <c r="B7" s="958">
        <f>SUM('No New Revenue'!L2)</f>
        <v>2023</v>
      </c>
      <c r="C7" s="958"/>
      <c r="D7" s="958"/>
      <c r="E7" s="959" t="s">
        <v>595</v>
      </c>
      <c r="F7" s="959"/>
      <c r="G7" s="959"/>
      <c r="H7" s="958" t="str">
        <f>(eff_desc)</f>
        <v>GLI-LIPSCOMB COUNTY (2023)</v>
      </c>
      <c r="I7" s="958"/>
      <c r="J7" s="958"/>
      <c r="K7" s="958"/>
      <c r="L7" s="958"/>
      <c r="M7" s="958"/>
    </row>
    <row r="8" spans="1:13" ht="14.25" customHeight="1">
      <c r="A8" s="466"/>
      <c r="B8" s="974" t="s">
        <v>596</v>
      </c>
      <c r="C8" s="974"/>
      <c r="D8" s="974"/>
      <c r="E8" s="466"/>
      <c r="F8" s="466"/>
      <c r="G8" s="466"/>
      <c r="H8" s="974" t="s">
        <v>593</v>
      </c>
      <c r="I8" s="974"/>
      <c r="J8" s="974"/>
      <c r="K8" s="974"/>
      <c r="L8" s="974"/>
      <c r="M8" s="974"/>
    </row>
    <row r="9" spans="1:13" ht="18" customHeight="1">
      <c r="A9" s="959"/>
      <c r="B9" s="959"/>
      <c r="C9" s="959"/>
      <c r="D9" s="959"/>
      <c r="E9" s="959"/>
      <c r="F9" s="959"/>
      <c r="G9" s="959"/>
      <c r="H9" s="959"/>
      <c r="I9" s="959"/>
      <c r="J9" s="959"/>
      <c r="K9" s="959"/>
      <c r="L9" s="959"/>
      <c r="M9" s="959"/>
    </row>
    <row r="10" spans="1:13" ht="15.75">
      <c r="A10" s="832" t="s">
        <v>597</v>
      </c>
      <c r="B10" s="833"/>
      <c r="C10" s="833"/>
      <c r="D10" s="833"/>
      <c r="E10" s="833"/>
      <c r="F10" s="833"/>
      <c r="G10" s="833"/>
      <c r="H10" s="833"/>
      <c r="I10" s="833"/>
      <c r="J10" s="833"/>
      <c r="K10" s="833"/>
      <c r="L10" s="833"/>
      <c r="M10" s="833"/>
    </row>
    <row r="11" spans="1:13" ht="15.75">
      <c r="A11" s="833"/>
      <c r="B11" s="833"/>
      <c r="C11" s="833"/>
      <c r="D11" s="833"/>
      <c r="E11" s="833"/>
      <c r="F11" s="833"/>
      <c r="G11" s="833"/>
      <c r="H11" s="833"/>
      <c r="I11" s="833"/>
      <c r="J11" s="833"/>
      <c r="K11" s="833"/>
      <c r="L11" s="833"/>
      <c r="M11" s="833"/>
    </row>
    <row r="12" spans="1:13" ht="15.75">
      <c r="A12" s="833"/>
      <c r="B12" s="833"/>
      <c r="C12" s="833"/>
      <c r="D12" s="833"/>
      <c r="E12" s="833"/>
      <c r="F12" s="833"/>
      <c r="G12" s="833"/>
      <c r="H12" s="833"/>
      <c r="I12" s="833"/>
      <c r="J12" s="833"/>
      <c r="K12" s="833"/>
      <c r="L12" s="833"/>
      <c r="M12" s="833"/>
    </row>
    <row r="13" spans="1:13" ht="15.75" customHeight="1">
      <c r="A13" s="833"/>
      <c r="B13" s="833"/>
      <c r="C13" s="833"/>
      <c r="D13" s="833"/>
      <c r="E13" s="833"/>
      <c r="F13" s="833"/>
      <c r="G13" s="833"/>
      <c r="H13" s="833"/>
      <c r="I13" s="833"/>
      <c r="J13" s="833"/>
      <c r="K13" s="833"/>
      <c r="L13" s="833"/>
      <c r="M13" s="833"/>
    </row>
    <row r="14" spans="1:13" ht="15.75">
      <c r="A14" s="833"/>
      <c r="B14" s="833"/>
      <c r="C14" s="833"/>
      <c r="D14" s="833"/>
      <c r="E14" s="833"/>
      <c r="F14" s="833"/>
      <c r="G14" s="833"/>
      <c r="H14" s="833"/>
      <c r="I14" s="833"/>
      <c r="J14" s="833"/>
      <c r="K14" s="833"/>
      <c r="L14" s="833"/>
      <c r="M14" s="833"/>
    </row>
    <row r="15" spans="1:13" ht="21" customHeight="1">
      <c r="A15" s="959"/>
      <c r="B15" s="959"/>
      <c r="C15" s="959"/>
      <c r="D15" s="959"/>
      <c r="E15" s="959"/>
      <c r="F15" s="959"/>
      <c r="G15" s="959"/>
      <c r="H15" s="959"/>
      <c r="I15" s="959"/>
      <c r="J15" s="959"/>
      <c r="K15" s="959"/>
      <c r="L15" s="959"/>
      <c r="M15" s="959"/>
    </row>
    <row r="16" spans="1:13" ht="15.75">
      <c r="A16" s="466"/>
      <c r="B16" s="960"/>
      <c r="C16" s="960"/>
      <c r="D16" s="960"/>
      <c r="E16" s="960"/>
      <c r="F16" s="960"/>
      <c r="G16" s="960"/>
      <c r="H16" s="960"/>
      <c r="I16" s="960"/>
      <c r="J16" s="960"/>
      <c r="K16" s="960"/>
      <c r="L16" s="960"/>
      <c r="M16" s="960"/>
    </row>
    <row r="17" spans="1:13" ht="15.75">
      <c r="A17" s="466"/>
      <c r="B17" s="960" t="s">
        <v>598</v>
      </c>
      <c r="C17" s="960"/>
      <c r="D17" s="960"/>
      <c r="E17" s="960"/>
      <c r="F17" s="960"/>
      <c r="G17" s="960"/>
      <c r="H17" s="960"/>
      <c r="I17" s="960"/>
      <c r="J17" s="466"/>
      <c r="K17" s="962" t="s">
        <v>599</v>
      </c>
      <c r="L17" s="962"/>
      <c r="M17" s="466" t="s">
        <v>600</v>
      </c>
    </row>
    <row r="18" spans="1:13" ht="15.75">
      <c r="A18" s="959"/>
      <c r="B18" s="959"/>
      <c r="C18" s="959"/>
      <c r="D18" s="959"/>
      <c r="E18" s="959"/>
      <c r="F18" s="959"/>
      <c r="G18" s="959"/>
      <c r="H18" s="959"/>
      <c r="I18" s="959"/>
      <c r="J18" s="959"/>
      <c r="K18" s="959"/>
      <c r="L18" s="959"/>
      <c r="M18" s="959"/>
    </row>
    <row r="19" spans="1:13" ht="15.75">
      <c r="A19" s="466"/>
      <c r="B19" s="960" t="s">
        <v>601</v>
      </c>
      <c r="C19" s="960"/>
      <c r="D19" s="960"/>
      <c r="E19" s="960"/>
      <c r="F19" s="960"/>
      <c r="G19" s="960"/>
      <c r="H19" s="960"/>
      <c r="I19" s="960"/>
      <c r="J19" s="465"/>
      <c r="K19" s="962" t="s">
        <v>599</v>
      </c>
      <c r="L19" s="962"/>
      <c r="M19" s="466" t="s">
        <v>600</v>
      </c>
    </row>
    <row r="20" spans="1:13" ht="15.75">
      <c r="A20" s="963"/>
      <c r="B20" s="963"/>
      <c r="C20" s="963"/>
      <c r="D20" s="963"/>
      <c r="E20" s="963"/>
      <c r="F20" s="963"/>
      <c r="G20" s="963"/>
      <c r="H20" s="963"/>
      <c r="I20" s="963"/>
      <c r="J20" s="963"/>
      <c r="K20" s="963"/>
      <c r="L20" s="963"/>
      <c r="M20" s="963"/>
    </row>
    <row r="21" spans="1:13" ht="15.75">
      <c r="A21" s="466"/>
      <c r="B21" s="739" t="s">
        <v>602</v>
      </c>
      <c r="C21" s="739"/>
      <c r="D21" s="739"/>
      <c r="E21" s="739"/>
      <c r="F21" s="739"/>
      <c r="G21" s="739"/>
      <c r="H21" s="978"/>
      <c r="I21" s="978"/>
      <c r="J21" s="978"/>
      <c r="K21" s="977" t="s">
        <v>603</v>
      </c>
      <c r="L21" s="977"/>
      <c r="M21" s="977"/>
    </row>
    <row r="22" spans="1:13" ht="15.75">
      <c r="A22" s="466"/>
      <c r="B22" s="466"/>
      <c r="C22" s="466"/>
      <c r="D22" s="466"/>
      <c r="E22" s="466"/>
      <c r="F22" s="466"/>
      <c r="G22" s="466"/>
      <c r="H22" s="974" t="s">
        <v>604</v>
      </c>
      <c r="I22" s="974"/>
      <c r="J22" s="974"/>
      <c r="K22" s="466"/>
      <c r="L22" s="466"/>
      <c r="M22" s="466"/>
    </row>
    <row r="23" spans="1:13" ht="16.5" thickBot="1">
      <c r="A23" s="976"/>
      <c r="B23" s="976"/>
      <c r="C23" s="976"/>
      <c r="D23" s="976"/>
      <c r="E23" s="976"/>
      <c r="F23" s="976"/>
      <c r="G23" s="976"/>
      <c r="H23" s="976"/>
      <c r="I23" s="976"/>
      <c r="J23" s="976"/>
      <c r="K23" s="976"/>
      <c r="L23" s="976"/>
      <c r="M23" s="976"/>
    </row>
    <row r="24" spans="1:13" ht="15.75">
      <c r="A24" s="959"/>
      <c r="B24" s="959"/>
      <c r="C24" s="959"/>
      <c r="D24" s="959"/>
      <c r="E24" s="959"/>
      <c r="F24" s="959"/>
      <c r="G24" s="959"/>
      <c r="H24" s="959"/>
      <c r="I24" s="959"/>
      <c r="J24" s="959"/>
      <c r="K24" s="959"/>
      <c r="L24" s="959"/>
      <c r="M24" s="959"/>
    </row>
    <row r="25" spans="1:13" ht="15.75">
      <c r="A25" s="465"/>
      <c r="B25" s="465" t="s">
        <v>605</v>
      </c>
      <c r="C25" s="465"/>
      <c r="D25" s="465"/>
      <c r="E25" s="465"/>
      <c r="F25" s="465"/>
      <c r="G25" s="465"/>
      <c r="H25" s="465"/>
      <c r="I25" s="465"/>
      <c r="J25" s="465"/>
      <c r="K25" s="465"/>
      <c r="L25" s="465"/>
      <c r="M25" s="465"/>
    </row>
    <row r="26" spans="1:13" ht="31.5" customHeight="1">
      <c r="A26" s="465"/>
      <c r="B26" s="832" t="s">
        <v>606</v>
      </c>
      <c r="C26" s="833"/>
      <c r="D26" s="833"/>
      <c r="E26" s="833"/>
      <c r="F26" s="833"/>
      <c r="G26" s="833"/>
      <c r="H26" s="833"/>
      <c r="I26" s="833"/>
      <c r="J26" s="833"/>
      <c r="K26" s="833"/>
      <c r="L26" s="833"/>
      <c r="M26" s="833"/>
    </row>
    <row r="27" spans="1:13" ht="15.75" customHeight="1">
      <c r="A27" s="466"/>
      <c r="B27" s="466"/>
      <c r="C27" s="466"/>
      <c r="D27" s="466"/>
      <c r="E27" s="466"/>
      <c r="F27" s="466"/>
      <c r="G27" s="466"/>
      <c r="H27" s="466"/>
      <c r="I27" s="466"/>
      <c r="J27" s="466"/>
      <c r="K27" s="466"/>
      <c r="L27" s="466"/>
      <c r="M27" s="466"/>
    </row>
    <row r="28" spans="1:13" ht="15.75">
      <c r="A28" s="466"/>
      <c r="B28" s="466"/>
      <c r="C28" s="963" t="s">
        <v>607</v>
      </c>
      <c r="D28" s="963"/>
      <c r="E28" s="963"/>
      <c r="F28" s="963"/>
      <c r="G28" s="963"/>
      <c r="H28" s="963"/>
      <c r="I28" s="963"/>
      <c r="J28" s="963" t="s">
        <v>608</v>
      </c>
      <c r="K28" s="963"/>
      <c r="L28" s="466"/>
      <c r="M28" s="466"/>
    </row>
    <row r="29" spans="1:13" ht="15.75">
      <c r="A29" s="466"/>
      <c r="B29" s="466"/>
      <c r="C29" s="983"/>
      <c r="D29" s="983"/>
      <c r="E29" s="983"/>
      <c r="F29" s="983"/>
      <c r="G29" s="983"/>
      <c r="H29" s="983"/>
      <c r="I29" s="983"/>
      <c r="J29" s="983"/>
      <c r="K29" s="983"/>
      <c r="L29" s="467"/>
      <c r="M29" s="467"/>
    </row>
    <row r="30" spans="1:13" ht="15.75" customHeight="1">
      <c r="A30" s="468"/>
      <c r="B30" s="468"/>
      <c r="C30" s="984"/>
      <c r="D30" s="984"/>
      <c r="E30" s="984"/>
      <c r="F30" s="984"/>
      <c r="G30" s="984"/>
      <c r="H30" s="984"/>
      <c r="I30" s="984"/>
      <c r="J30" s="984"/>
      <c r="K30" s="984"/>
      <c r="L30" s="468"/>
      <c r="M30" s="468"/>
    </row>
    <row r="31" spans="1:13" ht="15.75">
      <c r="A31" s="466"/>
      <c r="B31" s="469"/>
      <c r="C31" s="983"/>
      <c r="D31" s="983"/>
      <c r="E31" s="983"/>
      <c r="F31" s="983"/>
      <c r="G31" s="983"/>
      <c r="H31" s="983"/>
      <c r="I31" s="983"/>
      <c r="J31" s="983"/>
      <c r="K31" s="983"/>
      <c r="L31" s="467"/>
      <c r="M31" s="467"/>
    </row>
    <row r="32" spans="1:13" ht="15.75" customHeight="1">
      <c r="A32" s="466"/>
      <c r="B32" s="466"/>
      <c r="C32" s="983"/>
      <c r="D32" s="983"/>
      <c r="E32" s="983"/>
      <c r="F32" s="983"/>
      <c r="G32" s="983"/>
      <c r="H32" s="983"/>
      <c r="I32" s="983"/>
      <c r="J32" s="983"/>
      <c r="K32" s="983"/>
      <c r="L32" s="466"/>
      <c r="M32" s="466"/>
    </row>
    <row r="33" spans="1:13" ht="15.75">
      <c r="A33" s="466"/>
      <c r="B33" s="469"/>
      <c r="C33" s="983"/>
      <c r="D33" s="983"/>
      <c r="E33" s="983"/>
      <c r="F33" s="983"/>
      <c r="G33" s="983"/>
      <c r="H33" s="983"/>
      <c r="I33" s="983"/>
      <c r="J33" s="983"/>
      <c r="K33" s="983"/>
      <c r="L33" s="467"/>
      <c r="M33" s="466"/>
    </row>
    <row r="34" spans="1:13" ht="15.75">
      <c r="A34" s="466"/>
      <c r="B34" s="469"/>
      <c r="C34" s="470"/>
      <c r="D34" s="470"/>
      <c r="E34" s="470"/>
      <c r="F34" s="470"/>
      <c r="G34" s="470"/>
      <c r="H34" s="470"/>
      <c r="I34" s="470"/>
      <c r="J34" s="470"/>
      <c r="K34" s="470"/>
      <c r="L34" s="467"/>
      <c r="M34" s="466"/>
    </row>
    <row r="35" spans="1:13" ht="15.75">
      <c r="A35" s="466"/>
      <c r="B35" s="469"/>
      <c r="C35" s="470"/>
      <c r="D35" s="470"/>
      <c r="E35" s="470"/>
      <c r="F35" s="470"/>
      <c r="G35" s="470"/>
      <c r="H35" s="470"/>
      <c r="I35" s="470"/>
      <c r="J35" s="470"/>
      <c r="K35" s="470"/>
      <c r="L35" s="467"/>
      <c r="M35" s="466"/>
    </row>
    <row r="36" spans="1:13" ht="15.75">
      <c r="A36" s="471"/>
      <c r="B36" s="472"/>
      <c r="C36" s="471"/>
      <c r="D36" s="471"/>
      <c r="E36" s="471"/>
      <c r="F36" s="471"/>
      <c r="G36" s="471"/>
      <c r="H36" s="471"/>
      <c r="I36" s="471"/>
      <c r="J36" s="471"/>
      <c r="K36" s="471"/>
      <c r="L36" s="471"/>
      <c r="M36" s="471"/>
    </row>
    <row r="37" spans="1:13" ht="15.75">
      <c r="A37" s="966" t="s">
        <v>609</v>
      </c>
      <c r="B37" s="966"/>
      <c r="C37" s="966"/>
      <c r="D37" s="966"/>
      <c r="E37" s="966"/>
      <c r="F37" s="966"/>
      <c r="G37" s="966"/>
      <c r="H37" s="966"/>
      <c r="I37" s="471"/>
      <c r="J37" s="471"/>
      <c r="K37" s="471"/>
      <c r="L37" s="471"/>
      <c r="M37" s="471"/>
    </row>
    <row r="38" spans="1:13" ht="35.25" customHeight="1">
      <c r="A38" s="953" t="s">
        <v>610</v>
      </c>
      <c r="B38" s="947"/>
      <c r="C38" s="947"/>
      <c r="D38" s="947"/>
      <c r="E38" s="947"/>
      <c r="F38" s="947"/>
      <c r="G38" s="947"/>
      <c r="H38" s="947"/>
      <c r="I38" s="947"/>
      <c r="J38" s="947"/>
      <c r="K38" s="947"/>
      <c r="L38" s="947"/>
      <c r="M38" s="947"/>
    </row>
    <row r="39" spans="1:13" ht="15.75">
      <c r="A39" s="471"/>
      <c r="B39" s="471"/>
      <c r="C39" s="471"/>
      <c r="D39" s="471"/>
      <c r="E39" s="471"/>
      <c r="F39" s="471"/>
      <c r="G39" s="471"/>
      <c r="H39" s="471"/>
      <c r="I39" s="471"/>
      <c r="J39" s="471"/>
      <c r="K39" s="471"/>
      <c r="L39" s="471"/>
      <c r="M39" s="471"/>
    </row>
    <row r="40" spans="1:13" ht="55.5" customHeight="1">
      <c r="A40" s="981" t="s">
        <v>611</v>
      </c>
      <c r="B40" s="981"/>
      <c r="C40" s="982" t="s">
        <v>612</v>
      </c>
      <c r="D40" s="982"/>
      <c r="E40" s="982"/>
      <c r="F40" s="982"/>
      <c r="G40" s="982" t="s">
        <v>613</v>
      </c>
      <c r="H40" s="982"/>
      <c r="I40" s="982"/>
      <c r="J40" s="474" t="s">
        <v>614</v>
      </c>
      <c r="K40" s="981" t="s">
        <v>615</v>
      </c>
      <c r="L40" s="981"/>
      <c r="M40" s="471"/>
    </row>
    <row r="41" spans="1:13" ht="15.75">
      <c r="A41" s="967"/>
      <c r="B41" s="968"/>
      <c r="C41" s="967"/>
      <c r="D41" s="980"/>
      <c r="E41" s="980"/>
      <c r="F41" s="968"/>
      <c r="G41" s="967"/>
      <c r="H41" s="980"/>
      <c r="I41" s="968"/>
      <c r="J41" s="475"/>
      <c r="K41" s="967"/>
      <c r="L41" s="968"/>
      <c r="M41" s="471"/>
    </row>
    <row r="42" spans="1:13" ht="15.75">
      <c r="A42" s="967"/>
      <c r="B42" s="968"/>
      <c r="C42" s="964"/>
      <c r="D42" s="964"/>
      <c r="E42" s="964"/>
      <c r="F42" s="964"/>
      <c r="G42" s="964"/>
      <c r="H42" s="964"/>
      <c r="I42" s="964"/>
      <c r="J42" s="475"/>
      <c r="K42" s="964"/>
      <c r="L42" s="964"/>
      <c r="M42" s="471"/>
    </row>
    <row r="43" spans="1:13" ht="15.75">
      <c r="A43" s="967"/>
      <c r="B43" s="968"/>
      <c r="C43" s="964"/>
      <c r="D43" s="964"/>
      <c r="E43" s="964"/>
      <c r="F43" s="964"/>
      <c r="G43" s="964"/>
      <c r="H43" s="964"/>
      <c r="I43" s="964"/>
      <c r="J43" s="475"/>
      <c r="K43" s="964"/>
      <c r="L43" s="964"/>
      <c r="M43" s="471"/>
    </row>
    <row r="44" spans="1:13" ht="15.75">
      <c r="A44" s="967"/>
      <c r="B44" s="968"/>
      <c r="C44" s="964"/>
      <c r="D44" s="964"/>
      <c r="E44" s="964"/>
      <c r="F44" s="964"/>
      <c r="G44" s="964"/>
      <c r="H44" s="964"/>
      <c r="I44" s="964"/>
      <c r="J44" s="475"/>
      <c r="K44" s="964"/>
      <c r="L44" s="964"/>
      <c r="M44" s="471"/>
    </row>
    <row r="45" spans="1:13" ht="15.75">
      <c r="A45" s="967"/>
      <c r="B45" s="968"/>
      <c r="C45" s="964"/>
      <c r="D45" s="964"/>
      <c r="E45" s="964"/>
      <c r="F45" s="964"/>
      <c r="G45" s="964"/>
      <c r="H45" s="964"/>
      <c r="I45" s="964"/>
      <c r="J45" s="475"/>
      <c r="K45" s="964"/>
      <c r="L45" s="964"/>
      <c r="M45" s="471"/>
    </row>
    <row r="46" spans="1:13" ht="15.75">
      <c r="A46" s="967"/>
      <c r="B46" s="968"/>
      <c r="C46" s="964"/>
      <c r="D46" s="964"/>
      <c r="E46" s="964"/>
      <c r="F46" s="964"/>
      <c r="G46" s="964"/>
      <c r="H46" s="964"/>
      <c r="I46" s="964"/>
      <c r="J46" s="475"/>
      <c r="K46" s="964"/>
      <c r="L46" s="964"/>
      <c r="M46" s="471"/>
    </row>
    <row r="47" spans="1:13" ht="15.75">
      <c r="A47" s="947" t="s">
        <v>616</v>
      </c>
      <c r="B47" s="947"/>
      <c r="C47" s="947"/>
      <c r="D47" s="947"/>
      <c r="E47" s="947"/>
      <c r="F47" s="947"/>
      <c r="G47" s="947"/>
      <c r="H47" s="947"/>
      <c r="I47" s="947"/>
      <c r="J47" s="947"/>
      <c r="K47" s="947"/>
      <c r="L47" s="471"/>
      <c r="M47" s="471"/>
    </row>
    <row r="48" spans="1:13" ht="15.75">
      <c r="A48" s="471"/>
      <c r="B48" s="471"/>
      <c r="C48" s="471"/>
      <c r="D48" s="471"/>
      <c r="E48" s="471"/>
      <c r="F48" s="471"/>
      <c r="G48" s="471"/>
      <c r="H48" s="471"/>
      <c r="I48" s="471"/>
      <c r="J48" s="471"/>
      <c r="K48" s="471"/>
      <c r="L48" s="471"/>
      <c r="M48" s="471"/>
    </row>
    <row r="49" spans="1:13" ht="15.75">
      <c r="A49" s="471"/>
      <c r="B49" s="471"/>
      <c r="C49" s="471"/>
      <c r="D49" s="471"/>
      <c r="E49" s="471"/>
      <c r="F49" s="471"/>
      <c r="G49" s="471"/>
      <c r="H49" s="471"/>
      <c r="I49" s="471"/>
      <c r="J49" s="471"/>
      <c r="K49" s="471"/>
      <c r="L49" s="471"/>
      <c r="M49" s="471"/>
    </row>
    <row r="50" spans="1:13" ht="15.75">
      <c r="A50" s="471"/>
      <c r="B50" s="466"/>
      <c r="C50" s="466"/>
      <c r="D50" s="466"/>
      <c r="E50" s="466"/>
      <c r="F50" s="466"/>
      <c r="G50" s="466"/>
      <c r="H50" s="466"/>
      <c r="I50" s="466"/>
      <c r="J50" s="466"/>
      <c r="K50" s="466"/>
      <c r="L50" s="466"/>
      <c r="M50" s="469" t="s">
        <v>617</v>
      </c>
    </row>
    <row r="51" spans="1:13" ht="15.75">
      <c r="A51" s="476"/>
      <c r="B51" s="476"/>
      <c r="C51" s="476"/>
      <c r="D51" s="476"/>
      <c r="E51" s="476"/>
      <c r="F51" s="476"/>
      <c r="G51" s="476"/>
      <c r="H51" s="476"/>
      <c r="I51" s="476"/>
      <c r="J51" s="476"/>
      <c r="K51" s="476"/>
      <c r="L51" s="969" t="s">
        <v>618</v>
      </c>
      <c r="M51" s="970"/>
    </row>
    <row r="52" spans="1:13" ht="15.75">
      <c r="A52" s="476"/>
      <c r="B52" s="476"/>
      <c r="C52" s="476"/>
      <c r="D52" s="476"/>
      <c r="E52" s="476"/>
      <c r="F52" s="476"/>
      <c r="G52" s="476"/>
      <c r="H52" s="476"/>
      <c r="I52" s="476"/>
      <c r="J52" s="476"/>
      <c r="K52" s="476"/>
      <c r="L52" s="476"/>
      <c r="M52" s="469" t="s">
        <v>619</v>
      </c>
    </row>
    <row r="53" spans="1:13" ht="15.75">
      <c r="A53" s="471"/>
      <c r="B53" s="471"/>
      <c r="C53" s="471"/>
      <c r="D53" s="471"/>
      <c r="E53" s="471"/>
      <c r="F53" s="471"/>
      <c r="G53" s="471"/>
      <c r="H53" s="471"/>
      <c r="I53" s="471"/>
      <c r="J53" s="471"/>
      <c r="K53" s="471"/>
      <c r="L53" s="471"/>
      <c r="M53" s="477"/>
    </row>
    <row r="54" spans="1:13" ht="15.75">
      <c r="A54" s="965" t="s">
        <v>620</v>
      </c>
      <c r="B54" s="965"/>
      <c r="C54" s="965"/>
      <c r="D54" s="965"/>
      <c r="E54" s="965"/>
      <c r="F54" s="965"/>
      <c r="G54" s="965"/>
      <c r="H54" s="965"/>
      <c r="I54" s="965"/>
      <c r="J54" s="965"/>
      <c r="K54" s="965"/>
      <c r="L54" s="965"/>
      <c r="M54" s="478" t="s">
        <v>621</v>
      </c>
    </row>
    <row r="55" spans="1:13" ht="15.75">
      <c r="A55" s="479"/>
      <c r="B55" s="479"/>
      <c r="C55" s="479"/>
      <c r="D55" s="479"/>
      <c r="E55" s="479"/>
      <c r="F55" s="479"/>
      <c r="G55" s="479"/>
      <c r="H55" s="479"/>
      <c r="I55" s="479"/>
      <c r="J55" s="479"/>
      <c r="K55" s="479"/>
      <c r="L55" s="479"/>
      <c r="M55" s="480"/>
    </row>
    <row r="56" spans="1:13" ht="15.75">
      <c r="A56" s="471"/>
      <c r="B56" s="947"/>
      <c r="C56" s="947"/>
      <c r="D56" s="947"/>
      <c r="E56" s="947"/>
      <c r="F56" s="947"/>
      <c r="G56" s="947"/>
      <c r="H56" s="947"/>
      <c r="I56" s="947"/>
      <c r="J56" s="947"/>
      <c r="K56" s="947"/>
      <c r="L56" s="947"/>
      <c r="M56" s="471"/>
    </row>
    <row r="57" spans="1:13" ht="15.75">
      <c r="A57" s="471"/>
      <c r="B57" s="947" t="s">
        <v>622</v>
      </c>
      <c r="C57" s="947"/>
      <c r="D57" s="947"/>
      <c r="E57" s="951"/>
      <c r="F57" s="951"/>
      <c r="G57" s="481" t="s">
        <v>623</v>
      </c>
      <c r="H57" s="481"/>
      <c r="I57" s="481"/>
      <c r="J57" s="481"/>
      <c r="K57" s="955"/>
      <c r="L57" s="955"/>
      <c r="M57" s="955"/>
    </row>
    <row r="58" spans="1:13" ht="15.75">
      <c r="A58" s="471"/>
      <c r="B58" s="471"/>
      <c r="C58" s="471"/>
      <c r="D58" s="471"/>
      <c r="E58" s="954" t="s">
        <v>624</v>
      </c>
      <c r="F58" s="954"/>
      <c r="G58" s="471"/>
      <c r="H58" s="471"/>
      <c r="I58" s="471"/>
      <c r="J58" s="471"/>
      <c r="K58" s="471"/>
      <c r="L58" s="471"/>
      <c r="M58" s="471"/>
    </row>
    <row r="59" spans="1:13" ht="15.75">
      <c r="A59" s="483" t="s">
        <v>625</v>
      </c>
      <c r="B59" s="471" t="s">
        <v>626</v>
      </c>
      <c r="C59" s="471"/>
      <c r="D59" s="471"/>
      <c r="E59" s="471"/>
      <c r="F59" s="471"/>
      <c r="G59" s="471"/>
      <c r="H59" s="471"/>
      <c r="I59" s="471"/>
      <c r="J59" s="471"/>
      <c r="K59" s="955"/>
      <c r="L59" s="955"/>
      <c r="M59" s="955"/>
    </row>
    <row r="60" spans="1:13" ht="15.75">
      <c r="A60" s="471"/>
      <c r="B60" s="471"/>
      <c r="C60" s="471"/>
      <c r="D60" s="471"/>
      <c r="E60" s="471"/>
      <c r="F60" s="471"/>
      <c r="G60" s="471"/>
      <c r="H60" s="471"/>
      <c r="I60" s="471"/>
      <c r="J60" s="471"/>
      <c r="K60" s="471"/>
      <c r="L60" s="471"/>
      <c r="M60" s="471"/>
    </row>
    <row r="61" spans="1:13" ht="15.75">
      <c r="A61" s="483" t="s">
        <v>625</v>
      </c>
      <c r="B61" s="947" t="s">
        <v>627</v>
      </c>
      <c r="C61" s="947"/>
      <c r="D61" s="947"/>
      <c r="E61" s="947"/>
      <c r="F61" s="947"/>
      <c r="G61" s="947"/>
      <c r="H61" s="947"/>
      <c r="I61" s="947"/>
      <c r="J61" s="947"/>
      <c r="K61" s="955"/>
      <c r="L61" s="955"/>
      <c r="M61" s="955"/>
    </row>
    <row r="62" spans="1:13" ht="15.75">
      <c r="A62" s="471"/>
      <c r="B62" s="471"/>
      <c r="C62" s="471"/>
      <c r="D62" s="471"/>
      <c r="E62" s="471"/>
      <c r="F62" s="471"/>
      <c r="G62" s="471"/>
      <c r="H62" s="471"/>
      <c r="I62" s="471"/>
      <c r="J62" s="471"/>
      <c r="K62" s="471"/>
      <c r="L62" s="471"/>
      <c r="M62" s="471"/>
    </row>
    <row r="63" spans="1:13" ht="15.75">
      <c r="A63" s="483" t="s">
        <v>625</v>
      </c>
      <c r="B63" s="947" t="s">
        <v>628</v>
      </c>
      <c r="C63" s="947"/>
      <c r="D63" s="947"/>
      <c r="E63" s="947"/>
      <c r="F63" s="947"/>
      <c r="G63" s="947"/>
      <c r="H63" s="947"/>
      <c r="I63" s="947"/>
      <c r="J63" s="947"/>
      <c r="K63" s="955"/>
      <c r="L63" s="955"/>
      <c r="M63" s="955"/>
    </row>
    <row r="64" spans="1:13" ht="15.75">
      <c r="A64" s="471"/>
      <c r="B64" s="471"/>
      <c r="C64" s="471"/>
      <c r="D64" s="471"/>
      <c r="E64" s="471"/>
      <c r="F64" s="471"/>
      <c r="G64" s="471"/>
      <c r="H64" s="471"/>
      <c r="I64" s="471"/>
      <c r="J64" s="471"/>
      <c r="K64" s="471"/>
      <c r="L64" s="471"/>
      <c r="M64" s="471"/>
    </row>
    <row r="65" spans="1:13" ht="15.75">
      <c r="A65" s="471"/>
      <c r="B65" s="483" t="s">
        <v>629</v>
      </c>
      <c r="C65" s="471" t="s">
        <v>630</v>
      </c>
      <c r="D65" s="471"/>
      <c r="E65" s="471"/>
      <c r="F65" s="471"/>
      <c r="G65" s="471"/>
      <c r="H65" s="951"/>
      <c r="I65" s="951"/>
      <c r="J65" s="471"/>
      <c r="K65" s="955"/>
      <c r="L65" s="955"/>
      <c r="M65" s="955"/>
    </row>
    <row r="66" spans="1:13" ht="15.75">
      <c r="A66" s="471"/>
      <c r="B66" s="471"/>
      <c r="C66" s="471"/>
      <c r="D66" s="471"/>
      <c r="E66" s="471"/>
      <c r="F66" s="471"/>
      <c r="G66" s="471"/>
      <c r="H66" s="954" t="s">
        <v>624</v>
      </c>
      <c r="I66" s="954"/>
      <c r="J66" s="471"/>
      <c r="K66" s="471"/>
      <c r="L66" s="471"/>
      <c r="M66" s="471"/>
    </row>
    <row r="67" spans="1:13" ht="15.75">
      <c r="A67" s="471"/>
      <c r="B67" s="483" t="s">
        <v>631</v>
      </c>
      <c r="C67" s="947" t="s">
        <v>632</v>
      </c>
      <c r="D67" s="947"/>
      <c r="E67" s="947"/>
      <c r="F67" s="947"/>
      <c r="G67" s="947"/>
      <c r="H67" s="947"/>
      <c r="I67" s="947"/>
      <c r="J67" s="947"/>
      <c r="K67" s="484"/>
      <c r="L67" s="484"/>
      <c r="M67" s="484"/>
    </row>
    <row r="68" spans="1:13" ht="15.75">
      <c r="A68" s="471"/>
      <c r="B68" s="483"/>
      <c r="C68" s="483" t="s">
        <v>633</v>
      </c>
      <c r="D68" s="951"/>
      <c r="E68" s="951"/>
      <c r="F68" s="954" t="s">
        <v>634</v>
      </c>
      <c r="G68" s="954"/>
      <c r="H68" s="951"/>
      <c r="I68" s="951"/>
      <c r="J68" s="471"/>
      <c r="K68" s="955"/>
      <c r="L68" s="955"/>
      <c r="M68" s="955"/>
    </row>
    <row r="69" spans="1:13" ht="15.75">
      <c r="A69" s="471"/>
      <c r="B69" s="471"/>
      <c r="C69" s="471"/>
      <c r="D69" s="471"/>
      <c r="E69" s="471"/>
      <c r="F69" s="471"/>
      <c r="G69" s="471"/>
      <c r="H69" s="954" t="s">
        <v>624</v>
      </c>
      <c r="I69" s="954"/>
      <c r="J69" s="471"/>
      <c r="K69" s="471"/>
      <c r="L69" s="471"/>
      <c r="M69" s="471"/>
    </row>
    <row r="70" spans="1:13" ht="18.75" customHeight="1">
      <c r="A70" s="471"/>
      <c r="B70" s="483" t="s">
        <v>629</v>
      </c>
      <c r="C70" s="947" t="s">
        <v>635</v>
      </c>
      <c r="D70" s="947"/>
      <c r="E70" s="947"/>
      <c r="F70" s="947"/>
      <c r="G70" s="947"/>
      <c r="H70" s="947"/>
      <c r="I70" s="947"/>
      <c r="J70" s="947"/>
      <c r="K70" s="955"/>
      <c r="L70" s="955"/>
      <c r="M70" s="955"/>
    </row>
    <row r="71" spans="1:13" ht="15.75">
      <c r="A71" s="471"/>
      <c r="B71" s="471"/>
      <c r="C71" s="471"/>
      <c r="D71" s="471"/>
      <c r="E71" s="471"/>
      <c r="F71" s="471"/>
      <c r="G71" s="471"/>
      <c r="H71" s="471"/>
      <c r="I71" s="471"/>
      <c r="J71" s="471"/>
      <c r="K71" s="471"/>
      <c r="L71" s="471"/>
      <c r="M71" s="471"/>
    </row>
    <row r="72" spans="1:16" ht="15.75">
      <c r="A72" s="985" t="s">
        <v>636</v>
      </c>
      <c r="B72" s="985"/>
      <c r="C72" s="985"/>
      <c r="D72" s="985"/>
      <c r="E72" s="985"/>
      <c r="F72" s="471"/>
      <c r="G72" s="471"/>
      <c r="H72" s="471"/>
      <c r="I72" s="471"/>
      <c r="J72" s="471"/>
      <c r="K72" s="471"/>
      <c r="L72" s="471"/>
      <c r="M72" s="471"/>
      <c r="N72" s="485"/>
      <c r="O72" s="485"/>
      <c r="P72" s="485"/>
    </row>
    <row r="73" spans="1:13" ht="32.25" customHeight="1">
      <c r="A73" s="471"/>
      <c r="B73" s="471"/>
      <c r="C73" s="471"/>
      <c r="D73" s="471"/>
      <c r="E73" s="471"/>
      <c r="F73" s="471"/>
      <c r="G73" s="471"/>
      <c r="H73" s="471"/>
      <c r="I73" s="471"/>
      <c r="J73" s="471"/>
      <c r="K73" s="471"/>
      <c r="L73" s="471"/>
      <c r="M73" s="471"/>
    </row>
    <row r="74" spans="1:13" ht="15.75">
      <c r="A74" s="961" t="s">
        <v>637</v>
      </c>
      <c r="B74" s="961"/>
      <c r="C74" s="471"/>
      <c r="D74" s="471"/>
      <c r="E74" s="471"/>
      <c r="F74" s="471"/>
      <c r="G74" s="471"/>
      <c r="H74" s="471"/>
      <c r="I74" s="471"/>
      <c r="J74" s="471"/>
      <c r="K74" s="471"/>
      <c r="L74" s="471"/>
      <c r="M74" s="471"/>
    </row>
    <row r="75" spans="1:13" ht="15.75">
      <c r="A75" s="471"/>
      <c r="B75" s="471"/>
      <c r="C75" s="471"/>
      <c r="D75" s="471"/>
      <c r="E75" s="471"/>
      <c r="F75" s="471"/>
      <c r="G75" s="471"/>
      <c r="H75" s="471"/>
      <c r="I75" s="471"/>
      <c r="J75" s="471"/>
      <c r="K75" s="471"/>
      <c r="L75" s="471"/>
      <c r="M75" s="471"/>
    </row>
    <row r="76" spans="1:13" ht="15.75">
      <c r="A76" s="482" t="s">
        <v>638</v>
      </c>
      <c r="B76" s="951"/>
      <c r="C76" s="951"/>
      <c r="D76" s="951"/>
      <c r="E76" s="951"/>
      <c r="F76" s="954" t="s">
        <v>639</v>
      </c>
      <c r="G76" s="954"/>
      <c r="H76" s="954"/>
      <c r="I76" s="951"/>
      <c r="J76" s="951"/>
      <c r="K76" s="471" t="s">
        <v>640</v>
      </c>
      <c r="L76" s="471"/>
      <c r="M76" s="486"/>
    </row>
    <row r="77" spans="1:13" ht="15.75">
      <c r="A77" s="471"/>
      <c r="B77" s="954" t="s">
        <v>641</v>
      </c>
      <c r="C77" s="954"/>
      <c r="D77" s="954"/>
      <c r="E77" s="954"/>
      <c r="F77" s="471"/>
      <c r="G77" s="471"/>
      <c r="H77" s="471"/>
      <c r="I77" s="950" t="s">
        <v>641</v>
      </c>
      <c r="J77" s="950"/>
      <c r="K77" s="471"/>
      <c r="L77" s="471"/>
      <c r="M77" s="482" t="s">
        <v>642</v>
      </c>
    </row>
    <row r="78" spans="1:13" ht="15.75">
      <c r="A78" s="953" t="s">
        <v>643</v>
      </c>
      <c r="B78" s="947"/>
      <c r="C78" s="947"/>
      <c r="D78" s="947"/>
      <c r="E78" s="947"/>
      <c r="F78" s="947"/>
      <c r="G78" s="947"/>
      <c r="H78" s="947"/>
      <c r="I78" s="947"/>
      <c r="J78" s="947"/>
      <c r="K78" s="947"/>
      <c r="L78" s="947"/>
      <c r="M78" s="947"/>
    </row>
    <row r="79" spans="1:13" ht="15.75">
      <c r="A79" s="947" t="s">
        <v>644</v>
      </c>
      <c r="B79" s="947"/>
      <c r="C79" s="951"/>
      <c r="D79" s="951"/>
      <c r="E79" s="951"/>
      <c r="F79" s="951"/>
      <c r="G79" s="954" t="s">
        <v>645</v>
      </c>
      <c r="H79" s="954"/>
      <c r="I79" s="954"/>
      <c r="J79" s="486"/>
      <c r="K79" s="954" t="s">
        <v>646</v>
      </c>
      <c r="L79" s="954"/>
      <c r="M79" s="954"/>
    </row>
    <row r="80" spans="1:13" ht="15.75">
      <c r="A80" s="471"/>
      <c r="B80" s="471"/>
      <c r="C80" s="954" t="s">
        <v>641</v>
      </c>
      <c r="D80" s="954"/>
      <c r="E80" s="954"/>
      <c r="F80" s="954"/>
      <c r="G80" s="471"/>
      <c r="H80" s="471"/>
      <c r="I80" s="471"/>
      <c r="J80" s="482" t="s">
        <v>641</v>
      </c>
      <c r="K80" s="471"/>
      <c r="L80" s="471"/>
      <c r="M80" s="471"/>
    </row>
    <row r="81" spans="1:13" ht="15.75">
      <c r="A81" s="471" t="s">
        <v>647</v>
      </c>
      <c r="B81" s="471"/>
      <c r="C81" s="471"/>
      <c r="D81" s="471"/>
      <c r="E81" s="471"/>
      <c r="F81" s="471"/>
      <c r="G81" s="471"/>
      <c r="H81" s="471"/>
      <c r="I81" s="471"/>
      <c r="J81" s="471"/>
      <c r="K81" s="471"/>
      <c r="L81" s="471"/>
      <c r="M81" s="471"/>
    </row>
    <row r="82" spans="1:13" ht="15.75">
      <c r="A82" s="471"/>
      <c r="B82" s="471"/>
      <c r="C82" s="471"/>
      <c r="D82" s="471"/>
      <c r="E82" s="471"/>
      <c r="F82" s="471"/>
      <c r="G82" s="471"/>
      <c r="H82" s="471"/>
      <c r="I82" s="471"/>
      <c r="J82" s="471"/>
      <c r="K82" s="471"/>
      <c r="L82" s="471"/>
      <c r="M82" s="471"/>
    </row>
    <row r="83" spans="1:13" ht="15.75">
      <c r="A83" s="966" t="s">
        <v>648</v>
      </c>
      <c r="B83" s="966"/>
      <c r="C83" s="966"/>
      <c r="D83" s="966"/>
      <c r="E83" s="966"/>
      <c r="F83" s="966"/>
      <c r="G83" s="966"/>
      <c r="H83" s="471"/>
      <c r="I83" s="471"/>
      <c r="J83" s="471"/>
      <c r="K83" s="471"/>
      <c r="L83" s="471"/>
      <c r="M83" s="471"/>
    </row>
    <row r="84" spans="1:13" ht="15.75">
      <c r="A84" s="471"/>
      <c r="B84" s="471"/>
      <c r="C84" s="471"/>
      <c r="D84" s="471"/>
      <c r="E84" s="471"/>
      <c r="F84" s="471"/>
      <c r="G84" s="471"/>
      <c r="H84" s="471"/>
      <c r="I84" s="471"/>
      <c r="J84" s="471"/>
      <c r="K84" s="471"/>
      <c r="L84" s="471"/>
      <c r="M84" s="471"/>
    </row>
    <row r="85" spans="1:13" ht="15.75">
      <c r="A85" s="482" t="s">
        <v>638</v>
      </c>
      <c r="B85" s="951"/>
      <c r="C85" s="951"/>
      <c r="D85" s="951"/>
      <c r="E85" s="951"/>
      <c r="F85" s="482" t="s">
        <v>649</v>
      </c>
      <c r="G85" s="951"/>
      <c r="H85" s="951"/>
      <c r="I85" s="482" t="s">
        <v>650</v>
      </c>
      <c r="J85" s="486"/>
      <c r="K85" s="482" t="s">
        <v>651</v>
      </c>
      <c r="L85" s="486"/>
      <c r="M85" s="471"/>
    </row>
    <row r="86" spans="1:13" ht="15.75">
      <c r="A86" s="471"/>
      <c r="B86" s="954" t="s">
        <v>641</v>
      </c>
      <c r="C86" s="954"/>
      <c r="D86" s="954"/>
      <c r="E86" s="954"/>
      <c r="F86" s="471"/>
      <c r="G86" s="950" t="s">
        <v>652</v>
      </c>
      <c r="H86" s="950"/>
      <c r="I86" s="471"/>
      <c r="J86" s="482" t="s">
        <v>653</v>
      </c>
      <c r="K86" s="471"/>
      <c r="L86" s="471" t="s">
        <v>624</v>
      </c>
      <c r="M86" s="471"/>
    </row>
    <row r="87" spans="1:13" ht="15.75">
      <c r="A87" s="471"/>
      <c r="B87" s="471"/>
      <c r="C87" s="471"/>
      <c r="D87" s="471"/>
      <c r="E87" s="471"/>
      <c r="F87" s="471"/>
      <c r="G87" s="471"/>
      <c r="H87" s="471"/>
      <c r="I87" s="471"/>
      <c r="J87" s="471"/>
      <c r="K87" s="471"/>
      <c r="L87" s="471"/>
      <c r="M87" s="471"/>
    </row>
    <row r="88" spans="1:13" ht="15.75">
      <c r="A88" s="947" t="s">
        <v>654</v>
      </c>
      <c r="B88" s="947"/>
      <c r="C88" s="947"/>
      <c r="D88" s="947"/>
      <c r="E88" s="947"/>
      <c r="F88" s="947"/>
      <c r="G88" s="947"/>
      <c r="H88" s="947"/>
      <c r="I88" s="947"/>
      <c r="J88" s="947"/>
      <c r="K88" s="947"/>
      <c r="L88" s="947"/>
      <c r="M88" s="947"/>
    </row>
    <row r="89" spans="1:13" ht="15.75">
      <c r="A89" s="481" t="s">
        <v>655</v>
      </c>
      <c r="B89" s="951"/>
      <c r="C89" s="951"/>
      <c r="D89" s="951"/>
      <c r="E89" s="951"/>
      <c r="F89" s="471" t="s">
        <v>656</v>
      </c>
      <c r="G89" s="471"/>
      <c r="H89" s="471"/>
      <c r="I89" s="471"/>
      <c r="J89" s="486"/>
      <c r="K89" s="471" t="s">
        <v>657</v>
      </c>
      <c r="L89" s="471"/>
      <c r="M89" s="471"/>
    </row>
    <row r="90" spans="1:13" ht="15.75">
      <c r="A90" s="471"/>
      <c r="B90" s="471"/>
      <c r="C90" s="471"/>
      <c r="D90" s="471"/>
      <c r="E90" s="471"/>
      <c r="F90" s="471"/>
      <c r="G90" s="471"/>
      <c r="H90" s="471"/>
      <c r="I90" s="471"/>
      <c r="J90" s="482" t="s">
        <v>658</v>
      </c>
      <c r="K90" s="471"/>
      <c r="L90" s="471"/>
      <c r="M90" s="471"/>
    </row>
    <row r="91" spans="1:13" ht="15.75">
      <c r="A91" s="471"/>
      <c r="B91" s="471"/>
      <c r="C91" s="471"/>
      <c r="D91" s="471"/>
      <c r="E91" s="471"/>
      <c r="F91" s="471"/>
      <c r="G91" s="471"/>
      <c r="H91" s="471"/>
      <c r="I91" s="471"/>
      <c r="J91" s="471"/>
      <c r="K91" s="471"/>
      <c r="L91" s="471"/>
      <c r="M91" s="471"/>
    </row>
    <row r="92" spans="1:13" ht="15.75">
      <c r="A92" s="966" t="s">
        <v>659</v>
      </c>
      <c r="B92" s="966"/>
      <c r="C92" s="966"/>
      <c r="D92" s="966"/>
      <c r="E92" s="966"/>
      <c r="F92" s="966"/>
      <c r="G92" s="966"/>
      <c r="H92" s="471"/>
      <c r="I92" s="471"/>
      <c r="J92" s="471"/>
      <c r="K92" s="471"/>
      <c r="L92" s="471"/>
      <c r="M92" s="471"/>
    </row>
    <row r="93" spans="1:13" ht="15.75">
      <c r="A93" s="471"/>
      <c r="B93" s="471"/>
      <c r="C93" s="471"/>
      <c r="D93" s="471"/>
      <c r="E93" s="471"/>
      <c r="F93" s="471"/>
      <c r="G93" s="471"/>
      <c r="H93" s="471"/>
      <c r="I93" s="471"/>
      <c r="J93" s="471"/>
      <c r="K93" s="471"/>
      <c r="L93" s="471"/>
      <c r="M93" s="471"/>
    </row>
    <row r="94" spans="1:13" ht="15.75">
      <c r="A94" s="482" t="s">
        <v>638</v>
      </c>
      <c r="B94" s="951"/>
      <c r="C94" s="951"/>
      <c r="D94" s="951"/>
      <c r="E94" s="951"/>
      <c r="F94" s="482" t="s">
        <v>649</v>
      </c>
      <c r="G94" s="951"/>
      <c r="H94" s="951"/>
      <c r="I94" s="482" t="s">
        <v>650</v>
      </c>
      <c r="J94" s="486"/>
      <c r="K94" s="482" t="s">
        <v>651</v>
      </c>
      <c r="L94" s="486"/>
      <c r="M94" s="471"/>
    </row>
    <row r="95" spans="1:13" ht="15.75">
      <c r="A95" s="471"/>
      <c r="B95" s="954" t="s">
        <v>641</v>
      </c>
      <c r="C95" s="954"/>
      <c r="D95" s="954"/>
      <c r="E95" s="954"/>
      <c r="F95" s="471"/>
      <c r="G95" s="950" t="s">
        <v>652</v>
      </c>
      <c r="H95" s="950"/>
      <c r="I95" s="471"/>
      <c r="J95" s="482" t="s">
        <v>653</v>
      </c>
      <c r="K95" s="471"/>
      <c r="L95" s="471" t="s">
        <v>624</v>
      </c>
      <c r="M95" s="471"/>
    </row>
    <row r="96" spans="1:13" ht="15.75">
      <c r="A96" s="471"/>
      <c r="B96" s="471"/>
      <c r="C96" s="471"/>
      <c r="D96" s="471"/>
      <c r="E96" s="471"/>
      <c r="F96" s="471"/>
      <c r="G96" s="471"/>
      <c r="H96" s="471"/>
      <c r="I96" s="471"/>
      <c r="J96" s="471"/>
      <c r="K96" s="471"/>
      <c r="L96" s="471"/>
      <c r="M96" s="471"/>
    </row>
    <row r="97" spans="1:13" ht="15.75">
      <c r="A97" s="947" t="s">
        <v>660</v>
      </c>
      <c r="B97" s="947"/>
      <c r="C97" s="947"/>
      <c r="D97" s="947"/>
      <c r="E97" s="947"/>
      <c r="F97" s="947"/>
      <c r="G97" s="947"/>
      <c r="H97" s="947"/>
      <c r="I97" s="947"/>
      <c r="J97" s="947"/>
      <c r="K97" s="947"/>
      <c r="L97" s="947"/>
      <c r="M97" s="947"/>
    </row>
    <row r="98" spans="1:13" ht="15.75">
      <c r="A98" s="488"/>
      <c r="B98" s="739" t="s">
        <v>661</v>
      </c>
      <c r="C98" s="739"/>
      <c r="D98" s="739"/>
      <c r="E98" s="739"/>
      <c r="F98" s="739"/>
      <c r="G98" s="739"/>
      <c r="H98" s="739"/>
      <c r="I98" s="739"/>
      <c r="J98" s="739"/>
      <c r="K98" s="739"/>
      <c r="L98" s="739"/>
      <c r="M98" s="739"/>
    </row>
    <row r="99" spans="1:13" ht="15.75">
      <c r="A99" s="487" t="s">
        <v>652</v>
      </c>
      <c r="B99" s="481"/>
      <c r="C99" s="471"/>
      <c r="D99" s="471"/>
      <c r="E99" s="471"/>
      <c r="F99" s="471"/>
      <c r="G99" s="471"/>
      <c r="H99" s="471"/>
      <c r="I99" s="471"/>
      <c r="J99" s="482"/>
      <c r="K99" s="471"/>
      <c r="L99" s="471"/>
      <c r="M99" s="471"/>
    </row>
    <row r="100" spans="1:13" ht="15.75">
      <c r="A100" s="482"/>
      <c r="B100" s="481"/>
      <c r="C100" s="471"/>
      <c r="D100" s="471"/>
      <c r="E100" s="471"/>
      <c r="F100" s="471"/>
      <c r="G100" s="471"/>
      <c r="H100" s="471"/>
      <c r="I100" s="471"/>
      <c r="J100" s="482"/>
      <c r="K100" s="471"/>
      <c r="L100" s="471"/>
      <c r="M100" s="471"/>
    </row>
    <row r="101" spans="1:13" ht="15.75">
      <c r="A101" s="488"/>
      <c r="B101" s="471" t="s">
        <v>662</v>
      </c>
      <c r="C101" s="471"/>
      <c r="D101" s="471"/>
      <c r="E101" s="471"/>
      <c r="F101" s="471"/>
      <c r="G101" s="951"/>
      <c r="H101" s="951"/>
      <c r="I101" s="471" t="s">
        <v>663</v>
      </c>
      <c r="J101" s="951"/>
      <c r="K101" s="951"/>
      <c r="L101" s="951"/>
      <c r="M101" s="471"/>
    </row>
    <row r="102" spans="1:13" ht="15.75" customHeight="1">
      <c r="A102" s="487" t="s">
        <v>658</v>
      </c>
      <c r="B102" s="481"/>
      <c r="C102" s="471"/>
      <c r="D102" s="471"/>
      <c r="E102" s="471"/>
      <c r="F102" s="471"/>
      <c r="G102" s="950" t="s">
        <v>658</v>
      </c>
      <c r="H102" s="950"/>
      <c r="I102" s="471"/>
      <c r="J102" s="952" t="s">
        <v>664</v>
      </c>
      <c r="K102" s="952"/>
      <c r="L102" s="952"/>
      <c r="M102" s="481"/>
    </row>
    <row r="103" spans="1:13" ht="31.5" customHeight="1">
      <c r="A103" s="482"/>
      <c r="B103" s="481"/>
      <c r="C103" s="471"/>
      <c r="D103" s="471"/>
      <c r="E103" s="471"/>
      <c r="F103" s="471"/>
      <c r="G103" s="482"/>
      <c r="H103" s="482"/>
      <c r="I103" s="471"/>
      <c r="J103" s="953"/>
      <c r="K103" s="953"/>
      <c r="L103" s="953"/>
      <c r="M103" s="481"/>
    </row>
    <row r="104" spans="1:13" ht="15.75">
      <c r="A104" s="482"/>
      <c r="B104" s="481"/>
      <c r="C104" s="471"/>
      <c r="D104" s="471"/>
      <c r="E104" s="471"/>
      <c r="F104" s="471"/>
      <c r="G104" s="482"/>
      <c r="H104" s="482"/>
      <c r="I104" s="471"/>
      <c r="J104" s="489"/>
      <c r="K104" s="481"/>
      <c r="L104" s="481"/>
      <c r="M104" s="481"/>
    </row>
    <row r="105" spans="1:13" ht="35.25" customHeight="1" thickBot="1">
      <c r="A105" s="490"/>
      <c r="B105" s="490"/>
      <c r="C105" s="490"/>
      <c r="D105" s="490"/>
      <c r="E105" s="490"/>
      <c r="F105" s="490"/>
      <c r="G105" s="490"/>
      <c r="H105" s="490"/>
      <c r="I105" s="490"/>
      <c r="J105" s="491"/>
      <c r="K105" s="491"/>
      <c r="L105" s="491"/>
      <c r="M105" s="490"/>
    </row>
    <row r="106" spans="1:13" ht="15.75">
      <c r="A106" s="471"/>
      <c r="B106" s="471"/>
      <c r="C106" s="471"/>
      <c r="D106" s="471"/>
      <c r="E106" s="471"/>
      <c r="F106" s="471"/>
      <c r="G106" s="471"/>
      <c r="H106" s="471"/>
      <c r="I106" s="471"/>
      <c r="J106" s="471"/>
      <c r="K106" s="471"/>
      <c r="L106" s="471"/>
      <c r="M106" s="471"/>
    </row>
    <row r="107" spans="1:13" ht="15.75">
      <c r="A107" s="965" t="s">
        <v>620</v>
      </c>
      <c r="B107" s="965"/>
      <c r="C107" s="965"/>
      <c r="D107" s="965"/>
      <c r="E107" s="965"/>
      <c r="F107" s="965"/>
      <c r="G107" s="965"/>
      <c r="H107" s="965"/>
      <c r="I107" s="965"/>
      <c r="J107" s="965"/>
      <c r="K107" s="965"/>
      <c r="L107" s="965"/>
      <c r="M107" s="478" t="s">
        <v>621</v>
      </c>
    </row>
    <row r="108" spans="1:13" ht="15.75">
      <c r="A108" s="966" t="s">
        <v>665</v>
      </c>
      <c r="B108" s="966"/>
      <c r="C108" s="966"/>
      <c r="D108" s="966"/>
      <c r="E108" s="966"/>
      <c r="F108" s="966"/>
      <c r="G108" s="471"/>
      <c r="H108" s="471"/>
      <c r="I108" s="471"/>
      <c r="J108" s="471"/>
      <c r="K108" s="471"/>
      <c r="L108" s="471"/>
      <c r="M108" s="471"/>
    </row>
    <row r="109" spans="1:13" ht="15.75">
      <c r="A109" s="473"/>
      <c r="B109" s="473"/>
      <c r="C109" s="473"/>
      <c r="D109" s="473"/>
      <c r="E109" s="473"/>
      <c r="F109" s="473"/>
      <c r="G109" s="471"/>
      <c r="H109" s="471"/>
      <c r="I109" s="471"/>
      <c r="J109" s="471"/>
      <c r="K109" s="471"/>
      <c r="L109" s="471"/>
      <c r="M109" s="471"/>
    </row>
    <row r="110" spans="1:13" ht="15.75">
      <c r="A110" s="482" t="s">
        <v>638</v>
      </c>
      <c r="B110" s="951"/>
      <c r="C110" s="951"/>
      <c r="D110" s="951"/>
      <c r="E110" s="951"/>
      <c r="F110" s="482" t="s">
        <v>649</v>
      </c>
      <c r="G110" s="951"/>
      <c r="H110" s="951"/>
      <c r="I110" s="482" t="s">
        <v>650</v>
      </c>
      <c r="J110" s="486"/>
      <c r="K110" s="482" t="s">
        <v>651</v>
      </c>
      <c r="L110" s="486"/>
      <c r="M110" s="471"/>
    </row>
    <row r="111" spans="1:13" ht="15.75">
      <c r="A111" s="471"/>
      <c r="B111" s="954" t="s">
        <v>666</v>
      </c>
      <c r="C111" s="954"/>
      <c r="D111" s="954"/>
      <c r="E111" s="954"/>
      <c r="F111" s="471"/>
      <c r="G111" s="950" t="s">
        <v>652</v>
      </c>
      <c r="H111" s="950"/>
      <c r="I111" s="471"/>
      <c r="J111" s="482" t="s">
        <v>653</v>
      </c>
      <c r="K111" s="471"/>
      <c r="L111" s="471" t="s">
        <v>624</v>
      </c>
      <c r="M111" s="471"/>
    </row>
    <row r="112" spans="1:13" ht="15.75">
      <c r="A112" s="471"/>
      <c r="B112" s="471"/>
      <c r="C112" s="471"/>
      <c r="D112" s="471"/>
      <c r="E112" s="471"/>
      <c r="F112" s="471"/>
      <c r="G112" s="471"/>
      <c r="H112" s="471"/>
      <c r="I112" s="471"/>
      <c r="J112" s="471"/>
      <c r="K112" s="471"/>
      <c r="L112" s="471"/>
      <c r="M112" s="471"/>
    </row>
    <row r="113" spans="1:13" ht="15.75">
      <c r="A113" s="471" t="s">
        <v>667</v>
      </c>
      <c r="B113" s="481"/>
      <c r="C113" s="481"/>
      <c r="D113" s="481"/>
      <c r="E113" s="481"/>
      <c r="F113" s="481"/>
      <c r="G113" s="481"/>
      <c r="H113" s="481"/>
      <c r="I113" s="481"/>
      <c r="J113" s="956"/>
      <c r="K113" s="956"/>
      <c r="L113" s="956"/>
      <c r="M113" s="481"/>
    </row>
    <row r="114" spans="1:13" ht="15.75">
      <c r="A114" s="471"/>
      <c r="B114" s="481"/>
      <c r="C114" s="481"/>
      <c r="D114" s="481"/>
      <c r="E114" s="481"/>
      <c r="F114" s="481"/>
      <c r="G114" s="481"/>
      <c r="H114" s="481"/>
      <c r="I114" s="481"/>
      <c r="J114" s="957" t="s">
        <v>668</v>
      </c>
      <c r="K114" s="950"/>
      <c r="L114" s="950"/>
      <c r="M114" s="481"/>
    </row>
    <row r="115" spans="1:13" ht="15.75">
      <c r="A115" s="482" t="s">
        <v>649</v>
      </c>
      <c r="B115" s="488"/>
      <c r="C115" s="947" t="s">
        <v>669</v>
      </c>
      <c r="D115" s="947"/>
      <c r="E115" s="947"/>
      <c r="F115" s="947"/>
      <c r="G115" s="947"/>
      <c r="H115" s="947"/>
      <c r="I115" s="947"/>
      <c r="J115" s="947"/>
      <c r="K115" s="947"/>
      <c r="L115" s="947"/>
      <c r="M115" s="947"/>
    </row>
    <row r="116" spans="1:13" ht="15.75">
      <c r="A116" s="492"/>
      <c r="B116" s="739"/>
      <c r="C116" s="739"/>
      <c r="D116" s="739"/>
      <c r="E116" s="739"/>
      <c r="F116" s="739"/>
      <c r="G116" s="739"/>
      <c r="H116" s="739"/>
      <c r="I116" s="739"/>
      <c r="J116" s="739"/>
      <c r="K116" s="739"/>
      <c r="L116" s="739"/>
      <c r="M116" s="739"/>
    </row>
    <row r="117" spans="1:13" ht="15.75">
      <c r="A117" s="488"/>
      <c r="B117" s="947" t="s">
        <v>662</v>
      </c>
      <c r="C117" s="947"/>
      <c r="D117" s="947"/>
      <c r="E117" s="947"/>
      <c r="F117" s="947"/>
      <c r="G117" s="951"/>
      <c r="H117" s="951"/>
      <c r="I117" s="471" t="s">
        <v>663</v>
      </c>
      <c r="J117" s="951"/>
      <c r="K117" s="951"/>
      <c r="L117" s="951"/>
      <c r="M117" s="471"/>
    </row>
    <row r="118" spans="1:13" ht="15.75">
      <c r="A118" s="487" t="s">
        <v>658</v>
      </c>
      <c r="B118" s="481"/>
      <c r="C118" s="471"/>
      <c r="D118" s="471"/>
      <c r="E118" s="471"/>
      <c r="F118" s="471"/>
      <c r="G118" s="950" t="s">
        <v>658</v>
      </c>
      <c r="H118" s="950"/>
      <c r="I118" s="471"/>
      <c r="J118" s="952" t="s">
        <v>664</v>
      </c>
      <c r="K118" s="952"/>
      <c r="L118" s="952"/>
      <c r="M118" s="481"/>
    </row>
    <row r="119" spans="1:13" ht="15.75">
      <c r="A119" s="482"/>
      <c r="B119" s="481"/>
      <c r="C119" s="471"/>
      <c r="D119" s="471"/>
      <c r="E119" s="471"/>
      <c r="F119" s="471"/>
      <c r="G119" s="482"/>
      <c r="H119" s="482"/>
      <c r="I119" s="471"/>
      <c r="J119" s="953"/>
      <c r="K119" s="953"/>
      <c r="L119" s="953"/>
      <c r="M119" s="481"/>
    </row>
    <row r="120" spans="1:13" ht="16.5" thickBot="1">
      <c r="A120" s="948"/>
      <c r="B120" s="948"/>
      <c r="C120" s="948"/>
      <c r="D120" s="948"/>
      <c r="E120" s="948"/>
      <c r="F120" s="948"/>
      <c r="G120" s="948"/>
      <c r="H120" s="948"/>
      <c r="I120" s="948"/>
      <c r="J120" s="948"/>
      <c r="K120" s="948"/>
      <c r="L120" s="948"/>
      <c r="M120" s="948"/>
    </row>
    <row r="121" spans="1:13" ht="15.75">
      <c r="A121" s="471"/>
      <c r="B121" s="471"/>
      <c r="C121" s="471"/>
      <c r="D121" s="471"/>
      <c r="E121" s="471"/>
      <c r="F121" s="471"/>
      <c r="G121" s="471"/>
      <c r="H121" s="471"/>
      <c r="I121" s="471"/>
      <c r="J121" s="471"/>
      <c r="K121" s="471"/>
      <c r="L121" s="471"/>
      <c r="M121" s="471"/>
    </row>
    <row r="122" spans="1:13" ht="15.75">
      <c r="A122" s="947" t="s">
        <v>670</v>
      </c>
      <c r="B122" s="947"/>
      <c r="C122" s="947"/>
      <c r="D122" s="947"/>
      <c r="E122" s="947"/>
      <c r="F122" s="947"/>
      <c r="G122" s="947"/>
      <c r="H122" s="947"/>
      <c r="I122" s="947"/>
      <c r="J122" s="471"/>
      <c r="K122" s="471"/>
      <c r="L122" s="471"/>
      <c r="M122" s="471"/>
    </row>
    <row r="123" spans="1:13" ht="15.75">
      <c r="A123" s="471"/>
      <c r="B123" s="471"/>
      <c r="C123" s="471"/>
      <c r="D123" s="471"/>
      <c r="E123" s="471"/>
      <c r="F123" s="471"/>
      <c r="G123" s="471"/>
      <c r="H123" s="471"/>
      <c r="I123" s="471"/>
      <c r="J123" s="471"/>
      <c r="K123" s="471"/>
      <c r="L123" s="471"/>
      <c r="M123" s="471"/>
    </row>
    <row r="124" spans="1:13" ht="15.75">
      <c r="A124" s="471" t="s">
        <v>671</v>
      </c>
      <c r="B124" s="949"/>
      <c r="C124" s="949"/>
      <c r="D124" s="949"/>
      <c r="E124" s="949"/>
      <c r="F124" s="949"/>
      <c r="G124" s="949"/>
      <c r="H124" s="949"/>
      <c r="I124" s="949"/>
      <c r="J124" s="949"/>
      <c r="K124" s="471"/>
      <c r="L124" s="471"/>
      <c r="M124" s="471"/>
    </row>
    <row r="125" spans="1:13" ht="15.75">
      <c r="A125" s="471"/>
      <c r="B125" s="950" t="s">
        <v>672</v>
      </c>
      <c r="C125" s="950"/>
      <c r="D125" s="950"/>
      <c r="E125" s="950"/>
      <c r="F125" s="950"/>
      <c r="G125" s="950"/>
      <c r="H125" s="950"/>
      <c r="I125" s="950"/>
      <c r="J125" s="950"/>
      <c r="K125" s="471"/>
      <c r="L125" s="471"/>
      <c r="M125" s="471"/>
    </row>
    <row r="126" spans="1:13" ht="15.75">
      <c r="A126" s="471"/>
      <c r="B126" s="471"/>
      <c r="C126" s="471"/>
      <c r="D126" s="471"/>
      <c r="E126" s="471"/>
      <c r="F126" s="471"/>
      <c r="G126" s="471"/>
      <c r="H126" s="471"/>
      <c r="I126" s="471"/>
      <c r="J126" s="471"/>
      <c r="K126" s="471"/>
      <c r="L126" s="471"/>
      <c r="M126" s="471"/>
    </row>
    <row r="127" spans="1:13" ht="15.75">
      <c r="A127" s="471"/>
      <c r="B127" s="471"/>
      <c r="C127" s="471"/>
      <c r="D127" s="471"/>
      <c r="E127" s="471"/>
      <c r="F127" s="471"/>
      <c r="G127" s="471"/>
      <c r="H127" s="471"/>
      <c r="I127" s="471"/>
      <c r="J127" s="471"/>
      <c r="K127" s="471"/>
      <c r="L127" s="471"/>
      <c r="M127" s="471"/>
    </row>
    <row r="128" spans="1:13" ht="15.75">
      <c r="A128" s="471"/>
      <c r="B128" s="471"/>
      <c r="C128" s="471"/>
      <c r="D128" s="471"/>
      <c r="E128" s="471"/>
      <c r="F128" s="471"/>
      <c r="G128" s="471"/>
      <c r="H128" s="471"/>
      <c r="I128" s="471"/>
      <c r="J128" s="471"/>
      <c r="K128" s="471"/>
      <c r="L128" s="471"/>
      <c r="M128" s="471"/>
    </row>
    <row r="129" spans="1:13" ht="15.75">
      <c r="A129" s="471"/>
      <c r="B129" s="471"/>
      <c r="C129" s="471"/>
      <c r="D129" s="471"/>
      <c r="E129" s="471"/>
      <c r="F129" s="471"/>
      <c r="G129" s="471"/>
      <c r="H129" s="471"/>
      <c r="I129" s="471"/>
      <c r="J129" s="471"/>
      <c r="K129" s="471"/>
      <c r="L129" s="471"/>
      <c r="M129" s="471"/>
    </row>
    <row r="130" spans="1:13" ht="15.75">
      <c r="A130" s="471"/>
      <c r="B130" s="471"/>
      <c r="C130" s="471"/>
      <c r="D130" s="471"/>
      <c r="E130" s="471"/>
      <c r="F130" s="471"/>
      <c r="G130" s="471"/>
      <c r="H130" s="471"/>
      <c r="I130" s="471"/>
      <c r="J130" s="471"/>
      <c r="K130" s="471"/>
      <c r="L130" s="471"/>
      <c r="M130" s="471"/>
    </row>
    <row r="131" spans="1:13" ht="15.75">
      <c r="A131" s="471"/>
      <c r="B131" s="471"/>
      <c r="C131" s="471"/>
      <c r="D131" s="471"/>
      <c r="E131" s="471"/>
      <c r="F131" s="471"/>
      <c r="G131" s="471"/>
      <c r="H131" s="471"/>
      <c r="I131" s="471"/>
      <c r="J131" s="471"/>
      <c r="K131" s="471"/>
      <c r="L131" s="471"/>
      <c r="M131" s="471"/>
    </row>
    <row r="132" spans="1:13" ht="15.75">
      <c r="A132" s="471"/>
      <c r="B132" s="471"/>
      <c r="C132" s="471"/>
      <c r="D132" s="471"/>
      <c r="E132" s="471"/>
      <c r="F132" s="471"/>
      <c r="G132" s="471"/>
      <c r="H132" s="471"/>
      <c r="I132" s="471"/>
      <c r="J132" s="471"/>
      <c r="K132" s="471"/>
      <c r="L132" s="471"/>
      <c r="M132" s="471"/>
    </row>
    <row r="133" spans="1:13" ht="15.75">
      <c r="A133" s="471"/>
      <c r="B133" s="471"/>
      <c r="C133" s="471"/>
      <c r="D133" s="471"/>
      <c r="E133" s="471"/>
      <c r="F133" s="471"/>
      <c r="G133" s="471"/>
      <c r="H133" s="471"/>
      <c r="I133" s="471"/>
      <c r="J133" s="471"/>
      <c r="K133" s="471"/>
      <c r="L133" s="471"/>
      <c r="M133" s="471"/>
    </row>
    <row r="134" spans="1:13" ht="15.75">
      <c r="A134" s="471"/>
      <c r="B134" s="471"/>
      <c r="C134" s="471"/>
      <c r="D134" s="471"/>
      <c r="E134" s="471"/>
      <c r="F134" s="471"/>
      <c r="G134" s="471"/>
      <c r="H134" s="471"/>
      <c r="I134" s="471"/>
      <c r="J134" s="471"/>
      <c r="K134" s="471"/>
      <c r="L134" s="471"/>
      <c r="M134" s="471"/>
    </row>
    <row r="135" spans="1:13" ht="15.75">
      <c r="A135" s="471"/>
      <c r="B135" s="471"/>
      <c r="C135" s="471"/>
      <c r="D135" s="471"/>
      <c r="E135" s="471"/>
      <c r="F135" s="471"/>
      <c r="G135" s="471"/>
      <c r="H135" s="471"/>
      <c r="I135" s="471"/>
      <c r="J135" s="471"/>
      <c r="K135" s="471"/>
      <c r="L135" s="471"/>
      <c r="M135" s="471"/>
    </row>
    <row r="136" spans="1:13" ht="15.75">
      <c r="A136" s="471"/>
      <c r="B136" s="471"/>
      <c r="C136" s="471"/>
      <c r="D136" s="471"/>
      <c r="E136" s="471"/>
      <c r="F136" s="471"/>
      <c r="G136" s="471"/>
      <c r="H136" s="471"/>
      <c r="I136" s="471"/>
      <c r="J136" s="471"/>
      <c r="K136" s="471"/>
      <c r="L136" s="471"/>
      <c r="M136" s="471"/>
    </row>
    <row r="137" spans="1:13" ht="15.75">
      <c r="A137" s="471"/>
      <c r="B137" s="471"/>
      <c r="C137" s="471"/>
      <c r="D137" s="471"/>
      <c r="E137" s="471"/>
      <c r="F137" s="471"/>
      <c r="G137" s="471"/>
      <c r="H137" s="471"/>
      <c r="I137" s="471"/>
      <c r="J137" s="471"/>
      <c r="K137" s="471"/>
      <c r="L137" s="471"/>
      <c r="M137" s="471"/>
    </row>
    <row r="138" spans="1:13" ht="15.75">
      <c r="A138" s="471"/>
      <c r="B138" s="471"/>
      <c r="C138" s="471"/>
      <c r="D138" s="471"/>
      <c r="E138" s="471"/>
      <c r="F138" s="471"/>
      <c r="G138" s="471"/>
      <c r="H138" s="471"/>
      <c r="I138" s="471"/>
      <c r="J138" s="471"/>
      <c r="K138" s="471"/>
      <c r="L138" s="471"/>
      <c r="M138" s="471"/>
    </row>
    <row r="139" spans="1:13" ht="15.75">
      <c r="A139" s="471"/>
      <c r="B139" s="471"/>
      <c r="C139" s="471"/>
      <c r="D139" s="471"/>
      <c r="E139" s="471"/>
      <c r="F139" s="471"/>
      <c r="G139" s="471"/>
      <c r="H139" s="471"/>
      <c r="I139" s="471"/>
      <c r="J139" s="471"/>
      <c r="K139" s="471"/>
      <c r="L139" s="471"/>
      <c r="M139" s="471"/>
    </row>
    <row r="140" spans="1:13" ht="15.75">
      <c r="A140" s="471"/>
      <c r="B140" s="471"/>
      <c r="C140" s="471"/>
      <c r="D140" s="471"/>
      <c r="E140" s="471"/>
      <c r="F140" s="471"/>
      <c r="G140" s="471"/>
      <c r="H140" s="471"/>
      <c r="I140" s="471"/>
      <c r="J140" s="471"/>
      <c r="K140" s="471"/>
      <c r="L140" s="471"/>
      <c r="M140" s="471"/>
    </row>
    <row r="141" spans="1:13" ht="15.75">
      <c r="A141" s="471"/>
      <c r="B141" s="471"/>
      <c r="C141" s="471"/>
      <c r="D141" s="471"/>
      <c r="E141" s="471"/>
      <c r="F141" s="471"/>
      <c r="G141" s="471"/>
      <c r="H141" s="471"/>
      <c r="I141" s="471"/>
      <c r="J141" s="471"/>
      <c r="K141" s="471"/>
      <c r="L141" s="471"/>
      <c r="M141" s="471"/>
    </row>
    <row r="142" spans="1:13" ht="15.75">
      <c r="A142" s="471"/>
      <c r="B142" s="471"/>
      <c r="C142" s="471"/>
      <c r="D142" s="471"/>
      <c r="E142" s="471"/>
      <c r="F142" s="471"/>
      <c r="G142" s="471"/>
      <c r="H142" s="471"/>
      <c r="I142" s="471"/>
      <c r="J142" s="471"/>
      <c r="K142" s="471"/>
      <c r="L142" s="471"/>
      <c r="M142" s="471"/>
    </row>
    <row r="143" spans="1:13" ht="15.75">
      <c r="A143" s="471"/>
      <c r="B143" s="471"/>
      <c r="C143" s="471"/>
      <c r="D143" s="471"/>
      <c r="E143" s="471"/>
      <c r="F143" s="471"/>
      <c r="G143" s="471"/>
      <c r="H143" s="471"/>
      <c r="I143" s="471"/>
      <c r="J143" s="471"/>
      <c r="K143" s="471"/>
      <c r="L143" s="471"/>
      <c r="M143" s="471"/>
    </row>
    <row r="144" spans="1:13" ht="16.5" thickBot="1">
      <c r="A144" s="490"/>
      <c r="B144" s="490"/>
      <c r="C144" s="490"/>
      <c r="D144" s="490"/>
      <c r="E144" s="490"/>
      <c r="F144" s="490"/>
      <c r="G144" s="490"/>
      <c r="H144" s="490"/>
      <c r="I144" s="490"/>
      <c r="J144" s="490"/>
      <c r="K144" s="490"/>
      <c r="L144" s="490"/>
      <c r="M144" s="490"/>
    </row>
    <row r="145" spans="1:13" ht="15.75">
      <c r="A145" s="954" t="s">
        <v>505</v>
      </c>
      <c r="B145" s="954"/>
      <c r="C145" s="954"/>
      <c r="D145" s="954"/>
      <c r="E145" s="954"/>
      <c r="F145" s="954"/>
      <c r="G145" s="954"/>
      <c r="H145" s="954"/>
      <c r="I145" s="954"/>
      <c r="J145" s="954"/>
      <c r="K145" s="954"/>
      <c r="L145" s="954"/>
      <c r="M145" s="954"/>
    </row>
    <row r="146" spans="1:13" ht="15.75">
      <c r="A146" s="471"/>
      <c r="B146" s="471"/>
      <c r="C146" s="471"/>
      <c r="D146" s="471"/>
      <c r="E146" s="471"/>
      <c r="F146" s="471"/>
      <c r="G146" s="471"/>
      <c r="H146" s="471"/>
      <c r="I146" s="471"/>
      <c r="J146" s="471"/>
      <c r="K146" s="471"/>
      <c r="L146" s="471"/>
      <c r="M146" s="483" t="s">
        <v>673</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H6:M6"/>
    <mergeCell ref="K21:M21"/>
    <mergeCell ref="H21:J21"/>
    <mergeCell ref="A46:B46"/>
    <mergeCell ref="L51:M51"/>
    <mergeCell ref="A1:M1"/>
    <mergeCell ref="A2:M2"/>
    <mergeCell ref="A5:B5"/>
    <mergeCell ref="E7:G7"/>
    <mergeCell ref="B7:D7"/>
    <mergeCell ref="A3:M3"/>
    <mergeCell ref="A6:B6"/>
    <mergeCell ref="B21:G21"/>
    <mergeCell ref="J102:L103"/>
    <mergeCell ref="K19:L19"/>
    <mergeCell ref="K17:L17"/>
    <mergeCell ref="A18:M18"/>
    <mergeCell ref="A20:M20"/>
    <mergeCell ref="G42:I42"/>
    <mergeCell ref="G43:I43"/>
    <mergeCell ref="A54:L54"/>
    <mergeCell ref="A47:K47"/>
    <mergeCell ref="A92:G92"/>
    <mergeCell ref="J113:L113"/>
    <mergeCell ref="J114:L114"/>
    <mergeCell ref="C115:M115"/>
    <mergeCell ref="G101:H101"/>
    <mergeCell ref="H7:M7"/>
    <mergeCell ref="A9:M9"/>
    <mergeCell ref="A15:M15"/>
    <mergeCell ref="B16:M16"/>
    <mergeCell ref="A74:B74"/>
    <mergeCell ref="B17:I17"/>
    <mergeCell ref="B94:E94"/>
    <mergeCell ref="G94:H94"/>
    <mergeCell ref="B95:E95"/>
    <mergeCell ref="G95:H95"/>
    <mergeCell ref="E58:F58"/>
    <mergeCell ref="K59:M59"/>
    <mergeCell ref="B61:J61"/>
    <mergeCell ref="K61:M61"/>
    <mergeCell ref="F76:H76"/>
    <mergeCell ref="B63:J63"/>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0" t="s">
        <v>674</v>
      </c>
      <c r="B1" s="1000"/>
      <c r="C1" s="1000"/>
      <c r="D1" s="1000"/>
      <c r="E1" s="1000"/>
      <c r="F1" s="1000"/>
      <c r="G1" s="1000"/>
      <c r="H1" s="1000"/>
      <c r="I1" s="1000"/>
    </row>
    <row r="2" spans="1:9" ht="30">
      <c r="A2" s="972" t="s">
        <v>675</v>
      </c>
      <c r="B2" s="972"/>
      <c r="C2" s="972"/>
      <c r="D2" s="972"/>
      <c r="E2" s="972"/>
      <c r="F2" s="972"/>
      <c r="G2" s="972"/>
      <c r="H2" s="972"/>
      <c r="I2" s="972"/>
    </row>
    <row r="3" spans="1:9" ht="14.25">
      <c r="A3" s="1001"/>
      <c r="B3" s="1001"/>
      <c r="C3" s="1001"/>
      <c r="D3" s="1001"/>
      <c r="E3" s="1001"/>
      <c r="F3" s="1001"/>
      <c r="G3" s="1001"/>
      <c r="H3" s="1001"/>
      <c r="I3" s="1001"/>
    </row>
    <row r="4" spans="1:9" ht="12.75">
      <c r="A4" s="1002"/>
      <c r="B4" s="1002"/>
      <c r="C4" s="1002"/>
      <c r="D4" s="1002"/>
      <c r="E4" s="1002"/>
      <c r="F4" s="1002"/>
      <c r="G4" s="1002"/>
      <c r="H4" s="1002"/>
      <c r="I4" s="1002"/>
    </row>
    <row r="5" spans="1:9" ht="15">
      <c r="A5" s="494" t="s">
        <v>638</v>
      </c>
      <c r="B5" s="1003" t="str">
        <f>(eff_desc)</f>
        <v>GLI-LIPSCOMB COUNTY (2023)</v>
      </c>
      <c r="C5" s="1003"/>
      <c r="D5" s="986" t="s">
        <v>676</v>
      </c>
      <c r="E5" s="986"/>
      <c r="F5" s="986"/>
      <c r="G5" s="986"/>
      <c r="H5" s="986"/>
      <c r="I5" s="986"/>
    </row>
    <row r="6" spans="1:9" ht="15">
      <c r="A6" s="986" t="s">
        <v>677</v>
      </c>
      <c r="B6" s="986"/>
      <c r="C6" s="986"/>
      <c r="D6" s="986"/>
      <c r="E6" s="986"/>
      <c r="F6" s="986"/>
      <c r="G6" s="998"/>
      <c r="H6" s="998"/>
      <c r="I6" s="494" t="s">
        <v>678</v>
      </c>
    </row>
    <row r="7" spans="1:9" ht="15">
      <c r="A7" s="986" t="s">
        <v>679</v>
      </c>
      <c r="B7" s="986"/>
      <c r="C7" s="986"/>
      <c r="D7" s="986"/>
      <c r="E7" s="986"/>
      <c r="F7" s="986"/>
      <c r="G7" s="986"/>
      <c r="H7" s="986"/>
      <c r="I7" s="986"/>
    </row>
    <row r="8" spans="1:9" ht="15">
      <c r="A8" s="986" t="s">
        <v>680</v>
      </c>
      <c r="B8" s="986"/>
      <c r="C8" s="986"/>
      <c r="D8" s="986"/>
      <c r="E8" s="986"/>
      <c r="F8" s="986"/>
      <c r="G8" s="986"/>
      <c r="H8" s="986"/>
      <c r="I8" s="986"/>
    </row>
    <row r="9" spans="1:9" ht="15">
      <c r="A9" s="986" t="s">
        <v>681</v>
      </c>
      <c r="B9" s="986"/>
      <c r="C9" s="986"/>
      <c r="D9" s="986"/>
      <c r="E9" s="986"/>
      <c r="F9" s="986"/>
      <c r="G9" s="986"/>
      <c r="H9" s="986"/>
      <c r="I9" s="986"/>
    </row>
    <row r="10" spans="1:9" ht="15">
      <c r="A10" s="986" t="s">
        <v>682</v>
      </c>
      <c r="B10" s="986"/>
      <c r="C10" s="986"/>
      <c r="D10" s="986"/>
      <c r="E10" s="986"/>
      <c r="F10" s="986"/>
      <c r="G10" s="986"/>
      <c r="H10" s="986"/>
      <c r="I10" s="986"/>
    </row>
    <row r="11" spans="1:9" ht="15">
      <c r="A11" s="986"/>
      <c r="B11" s="986"/>
      <c r="C11" s="986"/>
      <c r="D11" s="986"/>
      <c r="E11" s="986"/>
      <c r="F11" s="986"/>
      <c r="G11" s="986"/>
      <c r="H11" s="986"/>
      <c r="I11" s="986"/>
    </row>
    <row r="12" spans="1:9" ht="15">
      <c r="A12" s="986" t="s">
        <v>683</v>
      </c>
      <c r="B12" s="986"/>
      <c r="C12" s="986"/>
      <c r="D12" s="986"/>
      <c r="E12" s="986"/>
      <c r="F12" s="497"/>
      <c r="G12" s="498" t="s">
        <v>684</v>
      </c>
      <c r="H12" s="998"/>
      <c r="I12" s="998"/>
    </row>
    <row r="13" spans="1:9" ht="15">
      <c r="A13" s="986" t="s">
        <v>685</v>
      </c>
      <c r="B13" s="986"/>
      <c r="C13" s="986"/>
      <c r="D13" s="986"/>
      <c r="E13" s="986"/>
      <c r="F13" s="499"/>
      <c r="G13" s="498" t="s">
        <v>684</v>
      </c>
      <c r="H13" s="999"/>
      <c r="I13" s="999"/>
    </row>
    <row r="14" spans="1:9" ht="15">
      <c r="A14" s="986" t="s">
        <v>686</v>
      </c>
      <c r="B14" s="986"/>
      <c r="C14" s="986"/>
      <c r="D14" s="986"/>
      <c r="E14" s="986"/>
      <c r="F14" s="986"/>
      <c r="G14" s="986"/>
      <c r="H14" s="986"/>
      <c r="I14" s="986"/>
    </row>
    <row r="15" spans="1:9" ht="15">
      <c r="A15" s="986"/>
      <c r="B15" s="986"/>
      <c r="C15" s="986"/>
      <c r="D15" s="986"/>
      <c r="E15" s="986"/>
      <c r="F15" s="986"/>
      <c r="G15" s="986"/>
      <c r="H15" s="986"/>
      <c r="I15" s="986"/>
    </row>
    <row r="16" spans="1:9" ht="15">
      <c r="A16" s="494" t="s">
        <v>687</v>
      </c>
      <c r="B16" s="998"/>
      <c r="C16" s="998"/>
      <c r="D16" s="998"/>
      <c r="E16" s="998"/>
      <c r="F16" s="998"/>
      <c r="G16" s="998"/>
      <c r="H16" s="998"/>
      <c r="I16" s="998"/>
    </row>
    <row r="17" spans="1:9" ht="15">
      <c r="A17" s="494" t="s">
        <v>688</v>
      </c>
      <c r="B17" s="494"/>
      <c r="C17" s="999"/>
      <c r="D17" s="999"/>
      <c r="E17" s="999"/>
      <c r="F17" s="999"/>
      <c r="G17" s="999"/>
      <c r="H17" s="999"/>
      <c r="I17" s="999"/>
    </row>
    <row r="18" spans="1:9" ht="15">
      <c r="A18" s="494" t="s">
        <v>689</v>
      </c>
      <c r="B18" s="494"/>
      <c r="C18" s="494"/>
      <c r="D18" s="999"/>
      <c r="E18" s="999"/>
      <c r="F18" s="999"/>
      <c r="G18" s="999"/>
      <c r="H18" s="999"/>
      <c r="I18" s="999"/>
    </row>
    <row r="19" spans="1:9" ht="15">
      <c r="A19" s="494" t="s">
        <v>690</v>
      </c>
      <c r="B19" s="494"/>
      <c r="C19" s="998"/>
      <c r="D19" s="998"/>
      <c r="E19" s="998"/>
      <c r="F19" s="998"/>
      <c r="G19" s="998"/>
      <c r="H19" s="998"/>
      <c r="I19" s="998"/>
    </row>
    <row r="20" spans="1:9" ht="15">
      <c r="A20" s="986"/>
      <c r="B20" s="986"/>
      <c r="C20" s="986"/>
      <c r="D20" s="986"/>
      <c r="E20" s="986"/>
      <c r="F20" s="986"/>
      <c r="G20" s="986"/>
      <c r="H20" s="986"/>
      <c r="I20" s="986"/>
    </row>
    <row r="21" spans="1:9" ht="15">
      <c r="A21" s="986" t="s">
        <v>691</v>
      </c>
      <c r="B21" s="986"/>
      <c r="C21" s="986"/>
      <c r="D21" s="986"/>
      <c r="E21" s="986"/>
      <c r="F21" s="986"/>
      <c r="G21" s="495">
        <f>SUM(eff_txyr)</f>
        <v>2022</v>
      </c>
      <c r="H21" s="498" t="s">
        <v>692</v>
      </c>
      <c r="I21" s="500" t="s">
        <v>599</v>
      </c>
    </row>
    <row r="22" spans="1:9" ht="15">
      <c r="A22" s="986"/>
      <c r="B22" s="986"/>
      <c r="C22" s="986"/>
      <c r="D22" s="986"/>
      <c r="E22" s="986"/>
      <c r="F22" s="986"/>
      <c r="G22" s="986"/>
      <c r="H22" s="986"/>
      <c r="I22" s="986"/>
    </row>
    <row r="23" spans="1:9" ht="15">
      <c r="A23" s="986" t="s">
        <v>693</v>
      </c>
      <c r="B23" s="986"/>
      <c r="C23" s="986"/>
      <c r="D23" s="986"/>
      <c r="E23" s="986"/>
      <c r="F23" s="986"/>
      <c r="G23" s="986"/>
      <c r="H23" s="994" t="s">
        <v>599</v>
      </c>
      <c r="I23" s="994"/>
    </row>
    <row r="24" spans="1:9" ht="15">
      <c r="A24" s="494" t="s">
        <v>694</v>
      </c>
      <c r="B24" s="494"/>
      <c r="C24" s="494"/>
      <c r="D24" s="494"/>
      <c r="E24" s="494"/>
      <c r="F24" s="494"/>
      <c r="G24" s="494"/>
      <c r="H24" s="995" t="s">
        <v>599</v>
      </c>
      <c r="I24" s="995"/>
    </row>
    <row r="25" spans="1:9" ht="15">
      <c r="A25" s="992"/>
      <c r="B25" s="992"/>
      <c r="C25" s="992"/>
      <c r="D25" s="992"/>
      <c r="E25" s="992"/>
      <c r="F25" s="992"/>
      <c r="G25" s="992"/>
      <c r="H25" s="992"/>
      <c r="I25" s="992"/>
    </row>
    <row r="26" spans="1:9" ht="15">
      <c r="A26" s="996"/>
      <c r="B26" s="996"/>
      <c r="C26" s="996"/>
      <c r="D26" s="996"/>
      <c r="E26" s="996"/>
      <c r="F26" s="996"/>
      <c r="G26" s="996"/>
      <c r="H26" s="996"/>
      <c r="I26" s="996"/>
    </row>
    <row r="27" spans="1:9" ht="15">
      <c r="A27" s="997"/>
      <c r="B27" s="997"/>
      <c r="C27" s="997"/>
      <c r="D27" s="997"/>
      <c r="E27" s="997"/>
      <c r="F27" s="997"/>
      <c r="G27" s="997"/>
      <c r="H27" s="997"/>
      <c r="I27" s="997"/>
    </row>
    <row r="28" spans="1:9" ht="15">
      <c r="A28" s="986" t="s">
        <v>691</v>
      </c>
      <c r="B28" s="986"/>
      <c r="C28" s="986"/>
      <c r="D28" s="986"/>
      <c r="E28" s="986"/>
      <c r="F28" s="986"/>
      <c r="G28" s="495">
        <f>SUM(eff_apyr)</f>
        <v>2023</v>
      </c>
      <c r="H28" s="498" t="s">
        <v>695</v>
      </c>
      <c r="I28" s="500" t="s">
        <v>599</v>
      </c>
    </row>
    <row r="29" spans="1:9" ht="15">
      <c r="A29" s="986" t="s">
        <v>696</v>
      </c>
      <c r="B29" s="986"/>
      <c r="C29" s="986"/>
      <c r="D29" s="986"/>
      <c r="E29" s="986"/>
      <c r="F29" s="986"/>
      <c r="G29" s="994" t="s">
        <v>599</v>
      </c>
      <c r="H29" s="994"/>
      <c r="I29" s="994"/>
    </row>
    <row r="30" spans="1:12" ht="15">
      <c r="A30" s="986" t="s">
        <v>697</v>
      </c>
      <c r="B30" s="986"/>
      <c r="C30" s="986"/>
      <c r="D30" s="986"/>
      <c r="E30" s="986"/>
      <c r="F30" s="986"/>
      <c r="G30" s="986"/>
      <c r="H30" s="986"/>
      <c r="I30" s="501" t="s">
        <v>599</v>
      </c>
      <c r="L30" s="502"/>
    </row>
    <row r="31" spans="1:9" ht="15">
      <c r="A31" s="992"/>
      <c r="B31" s="992"/>
      <c r="C31" s="992"/>
      <c r="D31" s="992"/>
      <c r="E31" s="992"/>
      <c r="F31" s="992"/>
      <c r="G31" s="992"/>
      <c r="H31" s="992"/>
      <c r="I31" s="992"/>
    </row>
    <row r="32" spans="1:9" ht="15">
      <c r="A32" s="993"/>
      <c r="B32" s="993"/>
      <c r="C32" s="993"/>
      <c r="D32" s="993"/>
      <c r="E32" s="993"/>
      <c r="F32" s="993"/>
      <c r="G32" s="993"/>
      <c r="H32" s="993"/>
      <c r="I32" s="993"/>
    </row>
    <row r="33" spans="1:9" ht="14.25" customHeight="1">
      <c r="A33" s="986" t="s">
        <v>698</v>
      </c>
      <c r="B33" s="986"/>
      <c r="C33" s="986"/>
      <c r="D33" s="986"/>
      <c r="E33" s="986"/>
      <c r="F33" s="986"/>
      <c r="G33" s="500" t="s">
        <v>599</v>
      </c>
      <c r="H33" s="989" t="s">
        <v>699</v>
      </c>
      <c r="I33" s="989"/>
    </row>
    <row r="34" spans="1:9" ht="13.5" customHeight="1">
      <c r="A34" s="986" t="s">
        <v>700</v>
      </c>
      <c r="B34" s="986"/>
      <c r="C34" s="986"/>
      <c r="D34" s="986"/>
      <c r="E34" s="986"/>
      <c r="F34" s="986"/>
      <c r="G34" s="994" t="s">
        <v>599</v>
      </c>
      <c r="H34" s="994"/>
      <c r="I34" s="994"/>
    </row>
    <row r="35" spans="1:9" ht="15">
      <c r="A35" s="986"/>
      <c r="B35" s="986"/>
      <c r="C35" s="986"/>
      <c r="D35" s="986"/>
      <c r="E35" s="986"/>
      <c r="F35" s="986"/>
      <c r="G35" s="986"/>
      <c r="H35" s="986"/>
      <c r="I35" s="986"/>
    </row>
    <row r="36" spans="1:9" ht="15" customHeight="1">
      <c r="A36" s="986" t="s">
        <v>701</v>
      </c>
      <c r="B36" s="986"/>
      <c r="C36" s="986"/>
      <c r="D36" s="986"/>
      <c r="E36" s="986"/>
      <c r="F36" s="986"/>
      <c r="G36" s="986"/>
      <c r="H36" s="986"/>
      <c r="I36" s="986"/>
    </row>
    <row r="37" spans="1:9" ht="15">
      <c r="A37" s="986"/>
      <c r="B37" s="986"/>
      <c r="C37" s="986"/>
      <c r="D37" s="986"/>
      <c r="E37" s="986"/>
      <c r="F37" s="986"/>
      <c r="G37" s="986"/>
      <c r="H37" s="986"/>
      <c r="I37" s="986"/>
    </row>
    <row r="38" spans="1:9" ht="15">
      <c r="A38" s="989" t="s">
        <v>702</v>
      </c>
      <c r="B38" s="989"/>
      <c r="C38" s="989"/>
      <c r="D38" s="989"/>
      <c r="E38" s="989"/>
      <c r="F38" s="989"/>
      <c r="G38" s="989"/>
      <c r="H38" s="989"/>
      <c r="I38" s="989"/>
    </row>
    <row r="39" spans="1:9" ht="15">
      <c r="A39" s="986"/>
      <c r="B39" s="986"/>
      <c r="C39" s="986"/>
      <c r="D39" s="986"/>
      <c r="E39" s="986"/>
      <c r="F39" s="986"/>
      <c r="G39" s="986"/>
      <c r="H39" s="986"/>
      <c r="I39" s="986"/>
    </row>
    <row r="40" spans="1:9" ht="14.25">
      <c r="A40" s="990" t="s">
        <v>703</v>
      </c>
      <c r="B40" s="990"/>
      <c r="C40" s="990"/>
      <c r="D40" s="990"/>
      <c r="E40" s="990"/>
      <c r="F40" s="990"/>
      <c r="G40" s="990"/>
      <c r="H40" s="990"/>
      <c r="I40" s="990"/>
    </row>
    <row r="41" spans="1:9" ht="15">
      <c r="A41" s="494" t="s">
        <v>638</v>
      </c>
      <c r="B41" s="497"/>
      <c r="C41" s="494" t="s">
        <v>704</v>
      </c>
      <c r="D41" s="497"/>
      <c r="E41" s="494" t="s">
        <v>705</v>
      </c>
      <c r="F41" s="497"/>
      <c r="G41" s="498" t="s">
        <v>706</v>
      </c>
      <c r="H41" s="497"/>
      <c r="I41" s="494" t="s">
        <v>707</v>
      </c>
    </row>
    <row r="42" spans="1:9" ht="15">
      <c r="A42" s="986" t="s">
        <v>708</v>
      </c>
      <c r="B42" s="986"/>
      <c r="C42" s="986"/>
      <c r="D42" s="986"/>
      <c r="E42" s="986"/>
      <c r="F42" s="986"/>
      <c r="G42" s="986"/>
      <c r="H42" s="986"/>
      <c r="I42" s="986"/>
    </row>
    <row r="43" spans="1:13" ht="15">
      <c r="A43" s="986" t="s">
        <v>709</v>
      </c>
      <c r="B43" s="991"/>
      <c r="C43" s="991"/>
      <c r="D43" s="991"/>
      <c r="E43" s="991"/>
      <c r="F43" s="991"/>
      <c r="G43" s="991"/>
      <c r="H43" s="991"/>
      <c r="I43" s="991"/>
      <c r="J43" s="232"/>
      <c r="K43" s="232"/>
      <c r="L43" s="232"/>
      <c r="M43" s="232"/>
    </row>
    <row r="44" spans="1:9" ht="15">
      <c r="A44" s="992"/>
      <c r="B44" s="992"/>
      <c r="C44" s="992"/>
      <c r="D44" s="992"/>
      <c r="E44" s="992"/>
      <c r="F44" s="992"/>
      <c r="G44" s="992"/>
      <c r="H44" s="992"/>
      <c r="I44" s="992"/>
    </row>
    <row r="45" spans="1:9" ht="15">
      <c r="A45" s="993"/>
      <c r="B45" s="993"/>
      <c r="C45" s="993"/>
      <c r="D45" s="993"/>
      <c r="E45" s="993"/>
      <c r="F45" s="993"/>
      <c r="G45" s="993"/>
      <c r="H45" s="993"/>
      <c r="I45" s="993"/>
    </row>
    <row r="46" spans="1:9" ht="15">
      <c r="A46" s="986" t="s">
        <v>710</v>
      </c>
      <c r="B46" s="986"/>
      <c r="C46" s="986"/>
      <c r="D46" s="986"/>
      <c r="E46" s="986"/>
      <c r="F46" s="986"/>
      <c r="G46" s="986"/>
      <c r="H46" s="986"/>
      <c r="I46" s="986"/>
    </row>
    <row r="47" spans="1:9" ht="15">
      <c r="A47" s="986"/>
      <c r="B47" s="986"/>
      <c r="C47" s="986"/>
      <c r="D47" s="986"/>
      <c r="E47" s="986"/>
      <c r="F47" s="986"/>
      <c r="G47" s="986"/>
      <c r="H47" s="986"/>
      <c r="I47" s="986"/>
    </row>
    <row r="48" spans="1:9" ht="15">
      <c r="A48" s="986" t="s">
        <v>711</v>
      </c>
      <c r="B48" s="986"/>
      <c r="C48" s="986"/>
      <c r="D48" s="986"/>
      <c r="E48" s="986"/>
      <c r="F48" s="986"/>
      <c r="G48" s="986"/>
      <c r="H48" s="986"/>
      <c r="I48" s="986"/>
    </row>
    <row r="49" spans="1:9" ht="15">
      <c r="A49" s="986" t="s">
        <v>712</v>
      </c>
      <c r="B49" s="986"/>
      <c r="C49" s="986"/>
      <c r="D49" s="986"/>
      <c r="E49" s="986"/>
      <c r="F49" s="986"/>
      <c r="G49" s="986"/>
      <c r="H49" s="986"/>
      <c r="I49" s="986"/>
    </row>
    <row r="50" spans="1:9" ht="15">
      <c r="A50" s="987" t="s">
        <v>713</v>
      </c>
      <c r="B50" s="987"/>
      <c r="C50" s="987"/>
      <c r="D50" s="987"/>
      <c r="E50" s="987"/>
      <c r="F50" s="987"/>
      <c r="G50" s="987"/>
      <c r="H50" s="987"/>
      <c r="I50" s="987"/>
    </row>
    <row r="51" spans="1:9" ht="14.25">
      <c r="A51" s="988" t="s">
        <v>714</v>
      </c>
      <c r="B51" s="988"/>
      <c r="C51" s="988"/>
      <c r="D51" s="988"/>
      <c r="E51" s="988"/>
      <c r="F51" s="988"/>
      <c r="G51" s="988"/>
      <c r="H51" s="988"/>
      <c r="I51" s="988"/>
    </row>
    <row r="52" spans="1:9" ht="15">
      <c r="A52" s="987" t="s">
        <v>715</v>
      </c>
      <c r="B52" s="987"/>
      <c r="C52" s="987"/>
      <c r="D52" s="987"/>
      <c r="E52" s="987"/>
      <c r="F52" s="987"/>
      <c r="G52" s="987"/>
      <c r="H52" s="987"/>
      <c r="I52" s="987"/>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2023-08-10T14:59:41Z</cp:lastPrinted>
  <dcterms:created xsi:type="dcterms:W3CDTF">2014-05-28T09:15:51Z</dcterms:created>
  <dcterms:modified xsi:type="dcterms:W3CDTF">2023-08-10T15:57:11Z</dcterms:modified>
  <cp:category/>
  <cp:version/>
  <cp:contentType/>
  <cp:contentStatus/>
</cp:coreProperties>
</file>